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belid\"/>
    </mc:Choice>
  </mc:AlternateContent>
  <xr:revisionPtr revIDLastSave="0" documentId="13_ncr:1_{A6C420A9-9740-4A8D-9FD4-1841C5BAB88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õhivara" sheetId="1" r:id="rId1"/>
    <sheet name="DB paranduseg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F31" i="2"/>
  <c r="J31" i="2"/>
  <c r="N30" i="2"/>
  <c r="M30" i="2"/>
  <c r="L30" i="2"/>
  <c r="K30" i="2"/>
  <c r="J30" i="2"/>
  <c r="I30" i="2"/>
  <c r="H30" i="2"/>
  <c r="G30" i="2"/>
  <c r="B30" i="2"/>
  <c r="F30" i="2" s="1"/>
  <c r="B29" i="2"/>
  <c r="J29" i="2" s="1"/>
  <c r="B28" i="2"/>
  <c r="N28" i="2" s="1"/>
  <c r="N27" i="2"/>
  <c r="M27" i="2"/>
  <c r="L27" i="2"/>
  <c r="F27" i="2"/>
  <c r="B27" i="2"/>
  <c r="K27" i="2" s="1"/>
  <c r="N26" i="2"/>
  <c r="M26" i="2"/>
  <c r="L26" i="2"/>
  <c r="K26" i="2"/>
  <c r="J26" i="2"/>
  <c r="I26" i="2"/>
  <c r="H26" i="2"/>
  <c r="G26" i="2"/>
  <c r="B26" i="2"/>
  <c r="F26" i="2" s="1"/>
  <c r="B25" i="2"/>
  <c r="I25" i="2" s="1"/>
  <c r="B24" i="2"/>
  <c r="N24" i="2" s="1"/>
  <c r="N23" i="2"/>
  <c r="M23" i="2"/>
  <c r="L23" i="2"/>
  <c r="F23" i="2"/>
  <c r="B23" i="2"/>
  <c r="K23" i="2" s="1"/>
  <c r="N22" i="2"/>
  <c r="M22" i="2"/>
  <c r="L22" i="2"/>
  <c r="K22" i="2"/>
  <c r="J22" i="2"/>
  <c r="I22" i="2"/>
  <c r="H22" i="2"/>
  <c r="G22" i="2"/>
  <c r="B22" i="2"/>
  <c r="F22" i="2" s="1"/>
  <c r="B21" i="2"/>
  <c r="N21" i="2" s="1"/>
  <c r="Q16" i="2"/>
  <c r="P6" i="2"/>
  <c r="P7" i="2"/>
  <c r="P8" i="2" s="1"/>
  <c r="P9" i="2" s="1"/>
  <c r="P10" i="2" s="1"/>
  <c r="P11" i="2" s="1"/>
  <c r="P12" i="2" s="1"/>
  <c r="P13" i="2" s="1"/>
  <c r="P14" i="2" s="1"/>
  <c r="P5" i="2"/>
  <c r="P4" i="2"/>
  <c r="O14" i="2"/>
  <c r="O5" i="2"/>
  <c r="O4" i="2"/>
  <c r="O6" i="2"/>
  <c r="O7" i="2"/>
  <c r="O8" i="2"/>
  <c r="O9" i="2"/>
  <c r="O10" i="2"/>
  <c r="O11" i="2"/>
  <c r="O12" i="2"/>
  <c r="O13" i="2"/>
  <c r="D14" i="2"/>
  <c r="E14" i="2"/>
  <c r="F14" i="2"/>
  <c r="G14" i="2"/>
  <c r="H14" i="2"/>
  <c r="I14" i="2"/>
  <c r="J14" i="2"/>
  <c r="C14" i="2"/>
  <c r="C6" i="2"/>
  <c r="D6" i="2"/>
  <c r="E6" i="2"/>
  <c r="F6" i="2"/>
  <c r="G6" i="2"/>
  <c r="H6" i="2"/>
  <c r="I6" i="2"/>
  <c r="J6" i="2"/>
  <c r="K6" i="2"/>
  <c r="L6" i="2"/>
  <c r="M6" i="2"/>
  <c r="N6" i="2"/>
  <c r="C7" i="2"/>
  <c r="D7" i="2"/>
  <c r="E7" i="2"/>
  <c r="F7" i="2"/>
  <c r="G7" i="2"/>
  <c r="H7" i="2"/>
  <c r="I7" i="2"/>
  <c r="J7" i="2"/>
  <c r="K7" i="2"/>
  <c r="L7" i="2"/>
  <c r="M7" i="2"/>
  <c r="N7" i="2"/>
  <c r="C8" i="2"/>
  <c r="D8" i="2"/>
  <c r="E8" i="2"/>
  <c r="F8" i="2"/>
  <c r="G8" i="2"/>
  <c r="H8" i="2"/>
  <c r="I8" i="2"/>
  <c r="J8" i="2"/>
  <c r="K8" i="2"/>
  <c r="L8" i="2"/>
  <c r="M8" i="2"/>
  <c r="N8" i="2"/>
  <c r="C9" i="2"/>
  <c r="D9" i="2"/>
  <c r="E9" i="2"/>
  <c r="F9" i="2"/>
  <c r="G9" i="2"/>
  <c r="H9" i="2"/>
  <c r="I9" i="2"/>
  <c r="J9" i="2"/>
  <c r="K9" i="2"/>
  <c r="L9" i="2"/>
  <c r="M9" i="2"/>
  <c r="N9" i="2"/>
  <c r="C10" i="2"/>
  <c r="D10" i="2"/>
  <c r="E10" i="2"/>
  <c r="F10" i="2"/>
  <c r="G10" i="2"/>
  <c r="H10" i="2"/>
  <c r="I10" i="2"/>
  <c r="J10" i="2"/>
  <c r="K10" i="2"/>
  <c r="L10" i="2"/>
  <c r="M10" i="2"/>
  <c r="N10" i="2"/>
  <c r="C11" i="2"/>
  <c r="D11" i="2"/>
  <c r="E11" i="2"/>
  <c r="F11" i="2"/>
  <c r="G11" i="2"/>
  <c r="H11" i="2"/>
  <c r="I11" i="2"/>
  <c r="J11" i="2"/>
  <c r="K11" i="2"/>
  <c r="L11" i="2"/>
  <c r="M11" i="2"/>
  <c r="N11" i="2"/>
  <c r="C12" i="2"/>
  <c r="D12" i="2"/>
  <c r="E12" i="2"/>
  <c r="F12" i="2"/>
  <c r="G12" i="2"/>
  <c r="H12" i="2"/>
  <c r="I12" i="2"/>
  <c r="J12" i="2"/>
  <c r="K12" i="2"/>
  <c r="L12" i="2"/>
  <c r="M12" i="2"/>
  <c r="N12" i="2"/>
  <c r="C13" i="2"/>
  <c r="D13" i="2"/>
  <c r="E13" i="2"/>
  <c r="F13" i="2"/>
  <c r="G13" i="2"/>
  <c r="H13" i="2"/>
  <c r="I13" i="2"/>
  <c r="J13" i="2"/>
  <c r="K13" i="2"/>
  <c r="L13" i="2"/>
  <c r="M13" i="2"/>
  <c r="N13" i="2"/>
  <c r="D5" i="2"/>
  <c r="E5" i="2"/>
  <c r="F5" i="2"/>
  <c r="G5" i="2"/>
  <c r="H5" i="2"/>
  <c r="I5" i="2"/>
  <c r="J5" i="2"/>
  <c r="K5" i="2"/>
  <c r="L5" i="2"/>
  <c r="M5" i="2"/>
  <c r="N5" i="2"/>
  <c r="C5" i="2"/>
  <c r="L4" i="2"/>
  <c r="M4" i="2"/>
  <c r="N4" i="2"/>
  <c r="K4" i="2"/>
  <c r="B5" i="2"/>
  <c r="B6" i="2"/>
  <c r="B7" i="2"/>
  <c r="B8" i="2"/>
  <c r="B9" i="2"/>
  <c r="B10" i="2"/>
  <c r="B11" i="2"/>
  <c r="B12" i="2"/>
  <c r="B13" i="2"/>
  <c r="B14" i="2"/>
  <c r="B4" i="2"/>
  <c r="F8" i="1"/>
  <c r="F9" i="1"/>
  <c r="F19" i="1"/>
  <c r="H19" i="1" s="1"/>
  <c r="F18" i="1"/>
  <c r="I18" i="1" s="1"/>
  <c r="I46" i="1"/>
  <c r="G8" i="1"/>
  <c r="H8" i="1"/>
  <c r="I8" i="1"/>
  <c r="J8" i="1"/>
  <c r="J10" i="1" s="1"/>
  <c r="K8" i="1"/>
  <c r="L8" i="1"/>
  <c r="L10" i="1" s="1"/>
  <c r="M8" i="1"/>
  <c r="N8" i="1"/>
  <c r="O8" i="1"/>
  <c r="P8" i="1"/>
  <c r="Q8" i="1"/>
  <c r="R8" i="1"/>
  <c r="G9" i="1"/>
  <c r="G10" i="1" s="1"/>
  <c r="H9" i="1"/>
  <c r="H10" i="1" s="1"/>
  <c r="I9" i="1"/>
  <c r="I10" i="1" s="1"/>
  <c r="J9" i="1"/>
  <c r="K9" i="1"/>
  <c r="K10" i="1" s="1"/>
  <c r="L9" i="1"/>
  <c r="M9" i="1"/>
  <c r="M10" i="1" s="1"/>
  <c r="N9" i="1"/>
  <c r="N10" i="1" s="1"/>
  <c r="O9" i="1"/>
  <c r="P9" i="1"/>
  <c r="Q9" i="1"/>
  <c r="Q10" i="1" s="1"/>
  <c r="R9" i="1"/>
  <c r="R10" i="1" s="1"/>
  <c r="C10" i="1"/>
  <c r="E10" i="1"/>
  <c r="F10" i="1"/>
  <c r="P10" i="1"/>
  <c r="J18" i="1"/>
  <c r="L18" i="1"/>
  <c r="N18" i="1"/>
  <c r="N20" i="1" s="1"/>
  <c r="P18" i="1"/>
  <c r="R18" i="1"/>
  <c r="I19" i="1"/>
  <c r="K19" i="1"/>
  <c r="N19" i="1"/>
  <c r="O19" i="1"/>
  <c r="Q19" i="1"/>
  <c r="C20" i="1"/>
  <c r="G20" i="1"/>
  <c r="E28" i="1"/>
  <c r="G28" i="1" s="1"/>
  <c r="E29" i="1"/>
  <c r="G29" i="1" s="1"/>
  <c r="C30" i="1"/>
  <c r="H30" i="1"/>
  <c r="E38" i="1"/>
  <c r="F38" i="1"/>
  <c r="E39" i="1"/>
  <c r="F39" i="1"/>
  <c r="H39" i="1" s="1"/>
  <c r="E40" i="1"/>
  <c r="F40" i="1"/>
  <c r="H40" i="1" s="1"/>
  <c r="C41" i="1"/>
  <c r="C46" i="1" s="1"/>
  <c r="I41" i="1"/>
  <c r="E44" i="1"/>
  <c r="F44" i="1"/>
  <c r="C29" i="2" l="1"/>
  <c r="D25" i="2"/>
  <c r="E29" i="2"/>
  <c r="F29" i="2"/>
  <c r="G25" i="2"/>
  <c r="C24" i="2"/>
  <c r="C28" i="2"/>
  <c r="H29" i="2"/>
  <c r="D24" i="2"/>
  <c r="I29" i="2"/>
  <c r="E24" i="2"/>
  <c r="J25" i="2"/>
  <c r="E28" i="2"/>
  <c r="K21" i="2"/>
  <c r="F24" i="2"/>
  <c r="K25" i="2"/>
  <c r="F28" i="2"/>
  <c r="K29" i="2"/>
  <c r="L21" i="2"/>
  <c r="G24" i="2"/>
  <c r="L25" i="2"/>
  <c r="G28" i="2"/>
  <c r="L29" i="2"/>
  <c r="M21" i="2"/>
  <c r="C23" i="2"/>
  <c r="H24" i="2"/>
  <c r="M25" i="2"/>
  <c r="C27" i="2"/>
  <c r="H28" i="2"/>
  <c r="M29" i="2"/>
  <c r="C31" i="2"/>
  <c r="D23" i="2"/>
  <c r="I24" i="2"/>
  <c r="N25" i="2"/>
  <c r="D27" i="2"/>
  <c r="I28" i="2"/>
  <c r="N29" i="2"/>
  <c r="D31" i="2"/>
  <c r="E23" i="2"/>
  <c r="J24" i="2"/>
  <c r="E27" i="2"/>
  <c r="J28" i="2"/>
  <c r="E31" i="2"/>
  <c r="C25" i="2"/>
  <c r="D29" i="2"/>
  <c r="E25" i="2"/>
  <c r="F25" i="2"/>
  <c r="G29" i="2"/>
  <c r="H25" i="2"/>
  <c r="D28" i="2"/>
  <c r="K24" i="2"/>
  <c r="K28" i="2"/>
  <c r="G23" i="2"/>
  <c r="L24" i="2"/>
  <c r="G27" i="2"/>
  <c r="L28" i="2"/>
  <c r="G31" i="2"/>
  <c r="C22" i="2"/>
  <c r="O22" i="2" s="1"/>
  <c r="H23" i="2"/>
  <c r="M24" i="2"/>
  <c r="C26" i="2"/>
  <c r="H27" i="2"/>
  <c r="M28" i="2"/>
  <c r="C30" i="2"/>
  <c r="H31" i="2"/>
  <c r="D22" i="2"/>
  <c r="I23" i="2"/>
  <c r="D26" i="2"/>
  <c r="I27" i="2"/>
  <c r="D30" i="2"/>
  <c r="I31" i="2"/>
  <c r="E22" i="2"/>
  <c r="J23" i="2"/>
  <c r="E26" i="2"/>
  <c r="J27" i="2"/>
  <c r="E30" i="2"/>
  <c r="H18" i="1"/>
  <c r="S19" i="1"/>
  <c r="R19" i="1"/>
  <c r="R20" i="1" s="1"/>
  <c r="P19" i="1"/>
  <c r="P20" i="1" s="1"/>
  <c r="H44" i="1"/>
  <c r="M44" i="1" s="1"/>
  <c r="H20" i="1"/>
  <c r="M19" i="1"/>
  <c r="L19" i="1"/>
  <c r="L20" i="1" s="1"/>
  <c r="O10" i="1"/>
  <c r="S10" i="1" s="1"/>
  <c r="T10" i="1" s="1"/>
  <c r="J19" i="1"/>
  <c r="T19" i="1" s="1"/>
  <c r="U19" i="1" s="1"/>
  <c r="J20" i="1"/>
  <c r="S18" i="1"/>
  <c r="S20" i="1" s="1"/>
  <c r="Q18" i="1"/>
  <c r="Q20" i="1" s="1"/>
  <c r="O18" i="1"/>
  <c r="O20" i="1" s="1"/>
  <c r="M18" i="1"/>
  <c r="M20" i="1" s="1"/>
  <c r="K18" i="1"/>
  <c r="K20" i="1" s="1"/>
  <c r="J28" i="1"/>
  <c r="U28" i="1" s="1"/>
  <c r="V28" i="1" s="1"/>
  <c r="I28" i="1"/>
  <c r="M28" i="1"/>
  <c r="Q28" i="1"/>
  <c r="K28" i="1"/>
  <c r="O28" i="1"/>
  <c r="S28" i="1"/>
  <c r="H38" i="1"/>
  <c r="S8" i="1"/>
  <c r="T8" i="1" s="1"/>
  <c r="I20" i="1"/>
  <c r="J38" i="1"/>
  <c r="K38" i="1"/>
  <c r="O38" i="1"/>
  <c r="M38" i="1"/>
  <c r="Q38" i="1"/>
  <c r="L44" i="1"/>
  <c r="J40" i="1"/>
  <c r="M40" i="1"/>
  <c r="U40" i="1"/>
  <c r="Q40" i="1"/>
  <c r="J29" i="1"/>
  <c r="I29" i="1"/>
  <c r="K29" i="1"/>
  <c r="K30" i="1" s="1"/>
  <c r="M29" i="1"/>
  <c r="O29" i="1"/>
  <c r="O30" i="1" s="1"/>
  <c r="Q29" i="1"/>
  <c r="Q30" i="1" s="1"/>
  <c r="S29" i="1"/>
  <c r="S30" i="1" s="1"/>
  <c r="L29" i="1"/>
  <c r="N29" i="1"/>
  <c r="P29" i="1"/>
  <c r="R29" i="1"/>
  <c r="T29" i="1"/>
  <c r="T28" i="1"/>
  <c r="T30" i="1" s="1"/>
  <c r="R28" i="1"/>
  <c r="P28" i="1"/>
  <c r="N28" i="1"/>
  <c r="L28" i="1"/>
  <c r="S9" i="1"/>
  <c r="T9" i="1" s="1"/>
  <c r="S40" i="1"/>
  <c r="O40" i="1"/>
  <c r="K40" i="1"/>
  <c r="K39" i="1"/>
  <c r="M39" i="1"/>
  <c r="O39" i="1"/>
  <c r="Q39" i="1"/>
  <c r="S39" i="1"/>
  <c r="S41" i="1" s="1"/>
  <c r="U39" i="1"/>
  <c r="J39" i="1"/>
  <c r="L39" i="1"/>
  <c r="N39" i="1"/>
  <c r="P39" i="1"/>
  <c r="R39" i="1"/>
  <c r="T39" i="1"/>
  <c r="T40" i="1"/>
  <c r="R40" i="1"/>
  <c r="P40" i="1"/>
  <c r="N40" i="1"/>
  <c r="L40" i="1"/>
  <c r="P38" i="1"/>
  <c r="N38" i="1"/>
  <c r="L38" i="1"/>
  <c r="O21" i="2" l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O31" i="2"/>
  <c r="O27" i="2"/>
  <c r="O28" i="2"/>
  <c r="O24" i="2"/>
  <c r="O23" i="2"/>
  <c r="O30" i="2"/>
  <c r="O25" i="2"/>
  <c r="O26" i="2"/>
  <c r="O29" i="2"/>
  <c r="N44" i="1"/>
  <c r="L30" i="1"/>
  <c r="J30" i="1"/>
  <c r="P30" i="1"/>
  <c r="S44" i="1"/>
  <c r="O44" i="1"/>
  <c r="U44" i="1"/>
  <c r="Q41" i="1"/>
  <c r="K41" i="1"/>
  <c r="K46" i="1" s="1"/>
  <c r="S46" i="1"/>
  <c r="P44" i="1"/>
  <c r="R44" i="1"/>
  <c r="T44" i="1"/>
  <c r="Q44" i="1"/>
  <c r="T20" i="1"/>
  <c r="U20" i="1" s="1"/>
  <c r="T18" i="1"/>
  <c r="U18" i="1" s="1"/>
  <c r="V44" i="1"/>
  <c r="W44" i="1" s="1"/>
  <c r="U41" i="1"/>
  <c r="U46" i="1" s="1"/>
  <c r="M41" i="1"/>
  <c r="M46" i="1" s="1"/>
  <c r="M30" i="1"/>
  <c r="V40" i="1"/>
  <c r="W40" i="1" s="1"/>
  <c r="N30" i="1"/>
  <c r="R30" i="1"/>
  <c r="U29" i="1"/>
  <c r="V29" i="1" s="1"/>
  <c r="I30" i="1"/>
  <c r="O41" i="1"/>
  <c r="O46" i="1" s="1"/>
  <c r="L41" i="1"/>
  <c r="L46" i="1" s="1"/>
  <c r="P41" i="1"/>
  <c r="V38" i="1"/>
  <c r="W38" i="1" s="1"/>
  <c r="R41" i="1"/>
  <c r="R46" i="1" s="1"/>
  <c r="V39" i="1"/>
  <c r="W39" i="1" s="1"/>
  <c r="N41" i="1"/>
  <c r="N46" i="1" s="1"/>
  <c r="J41" i="1"/>
  <c r="J46" i="1" s="1"/>
  <c r="T41" i="1"/>
  <c r="T46" i="1" s="1"/>
  <c r="P31" i="2" l="1"/>
  <c r="P46" i="1"/>
  <c r="Q46" i="1"/>
  <c r="U30" i="1"/>
  <c r="V30" i="1" s="1"/>
  <c r="V41" i="1"/>
  <c r="V46" i="1" s="1"/>
  <c r="W41" i="1" l="1"/>
  <c r="W46" i="1" s="1"/>
</calcChain>
</file>

<file path=xl/sharedStrings.xml><?xml version="1.0" encoding="utf-8"?>
<sst xmlns="http://schemas.openxmlformats.org/spreadsheetml/2006/main" count="147" uniqueCount="45">
  <si>
    <t>Kõik kokku</t>
  </si>
  <si>
    <t>Tootmishoone</t>
  </si>
  <si>
    <t>Hooned ja rajatised</t>
  </si>
  <si>
    <t>Kokku</t>
  </si>
  <si>
    <t>Lihvimismasin Houfek</t>
  </si>
  <si>
    <t>Formaatsaag Robland</t>
  </si>
  <si>
    <t>Hüdropress</t>
  </si>
  <si>
    <t>Masinad ja seadmed</t>
  </si>
  <si>
    <t>Jääk-väärtus</t>
  </si>
  <si>
    <t>kokku</t>
  </si>
  <si>
    <t>dets</t>
  </si>
  <si>
    <t>nov</t>
  </si>
  <si>
    <t>okt</t>
  </si>
  <si>
    <t>sept</t>
  </si>
  <si>
    <t>aug</t>
  </si>
  <si>
    <t>juuli</t>
  </si>
  <si>
    <t>juuni</t>
  </si>
  <si>
    <t>mai</t>
  </si>
  <si>
    <t>apr</t>
  </si>
  <si>
    <t>märts</t>
  </si>
  <si>
    <t>veebr</t>
  </si>
  <si>
    <t>jaan</t>
  </si>
  <si>
    <t>Eelmise aasta jääk-väärtus</t>
  </si>
  <si>
    <t>Amorti-satsioon aastas</t>
  </si>
  <si>
    <t>Jääk-väärtus (likvideerimis-väärtus)</t>
  </si>
  <si>
    <t>Mitme kuu amort. esimesel aastal</t>
  </si>
  <si>
    <t>Mitmes aasta kasu-tusel</t>
  </si>
  <si>
    <t>Eluiga aasta-tes</t>
  </si>
  <si>
    <t>Soetus-maksumus</t>
  </si>
  <si>
    <t>Nimetus</t>
  </si>
  <si>
    <t>Soetamise kuupäev</t>
  </si>
  <si>
    <t>D) Degressiivne amortisatsioon DB (arvestab esimese ja viimase aasta amortisatsiooni osaliselt (kuude kaupa, mitte täisaastates))</t>
  </si>
  <si>
    <t>Eelmise aasta jääkväärtus</t>
  </si>
  <si>
    <t>C) Kumulatiivne amortisatsioon SYD funktsiooniga (arvestab amortisatsiooni eelmise perioodi jääkväärtuselt)</t>
  </si>
  <si>
    <t>B) Lineaarne amortisatsioon SLN funktsiooniga (arvestab jääkväärtust)</t>
  </si>
  <si>
    <t>Amort %</t>
  </si>
  <si>
    <t>A) valemiga</t>
  </si>
  <si>
    <t>PÕHIVARA</t>
  </si>
  <si>
    <t>Seade osteti 10.septembril. Esimesel aastal ei arvuta amortisatsiooni täisaasta eest vaid 4 kuu (sept-dets) eest. Esimese aasta amortisatsioon:  maksumus: 60000	jääk: 5000	kestus: 10  	periood: 1	kuude arv: 4  	(see on esimese aasta amortisatsiooni kuude arv)</t>
  </si>
  <si>
    <t>mitmes aasta</t>
  </si>
  <si>
    <t>aasta amort</t>
  </si>
  <si>
    <t>jääk aasta lõpus</t>
  </si>
  <si>
    <t>vahe:</t>
  </si>
  <si>
    <t>vahe 70,43 liida viimasele aastale</t>
  </si>
  <si>
    <t>parandatud tabel: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</si>
</sst>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_-* #,##0\ &quot;€&quot;_-;\-* #,##0\ &quot;€&quot;_-;_-* &quot;-&quot;??\ &quot;€&quot;_-;_-@_-"/>
  </numFmts>
  <fonts count="7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2" fillId="0" borderId="1" xfId="0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2" fillId="0" borderId="0" xfId="0" applyFont="1"/>
    <xf numFmtId="1" fontId="0" fillId="0" borderId="0" xfId="0" applyNumberFormat="1"/>
    <xf numFmtId="1" fontId="0" fillId="0" borderId="1" xfId="0" applyNumberFormat="1" applyBorder="1"/>
    <xf numFmtId="1" fontId="0" fillId="2" borderId="1" xfId="0" applyNumberFormat="1" applyFill="1" applyBorder="1"/>
    <xf numFmtId="0" fontId="0" fillId="0" borderId="1" xfId="0" applyBorder="1"/>
    <xf numFmtId="164" fontId="0" fillId="3" borderId="1" xfId="0" applyNumberFormat="1" applyFill="1" applyBorder="1"/>
    <xf numFmtId="14" fontId="0" fillId="0" borderId="1" xfId="0" applyNumberFormat="1" applyBorder="1"/>
    <xf numFmtId="0" fontId="2" fillId="4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5" borderId="0" xfId="0" applyFill="1"/>
    <xf numFmtId="0" fontId="3" fillId="5" borderId="0" xfId="0" applyFont="1" applyFill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0" fillId="3" borderId="1" xfId="0" applyNumberFormat="1" applyFill="1" applyBorder="1"/>
    <xf numFmtId="9" fontId="0" fillId="0" borderId="1" xfId="0" applyNumberFormat="1" applyBorder="1"/>
    <xf numFmtId="1" fontId="2" fillId="3" borderId="1" xfId="0" applyNumberFormat="1" applyFont="1" applyFill="1" applyBorder="1"/>
    <xf numFmtId="0" fontId="0" fillId="0" borderId="0" xfId="0" applyAlignment="1">
      <alignment horizontal="left" wrapText="1"/>
    </xf>
    <xf numFmtId="6" fontId="0" fillId="0" borderId="0" xfId="0" applyNumberFormat="1"/>
    <xf numFmtId="0" fontId="0" fillId="6" borderId="1" xfId="0" applyFill="1" applyBorder="1"/>
    <xf numFmtId="6" fontId="6" fillId="0" borderId="0" xfId="0" applyNumberFormat="1" applyFont="1"/>
    <xf numFmtId="0" fontId="6" fillId="0" borderId="0" xfId="0" applyFont="1"/>
    <xf numFmtId="0" fontId="0" fillId="7" borderId="0" xfId="0" applyFill="1"/>
    <xf numFmtId="8" fontId="6" fillId="7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48</xdr:row>
      <xdr:rowOff>0</xdr:rowOff>
    </xdr:from>
    <xdr:to>
      <xdr:col>10</xdr:col>
      <xdr:colOff>123825</xdr:colOff>
      <xdr:row>62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28800" y="8591550"/>
          <a:ext cx="4391025" cy="2324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t-E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Degressiivne amortisatsioon</a:t>
          </a:r>
          <a:r>
            <a:rPr lang="et-E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aastas (H veerg) on arvutatud </a:t>
          </a:r>
          <a:r>
            <a:rPr lang="et-E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DB</a:t>
          </a:r>
          <a:r>
            <a:rPr lang="et-E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funktsiooni abil. Funktsioon võimaldab arvestada esimese ja viimase aasta osaliselt (kuude kaupa, mitte täisaastates).</a:t>
          </a:r>
        </a:p>
        <a:p>
          <a:pPr algn="l" rtl="0">
            <a:defRPr sz="1000"/>
          </a:pPr>
          <a:endParaRPr lang="et-E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t-E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Näiteks, hüdropress soetati 2009 aasta septembris. Esimesel aastal arvestati amortisatsioon 4 kuu eest (sept-dets), viimasel 11-ndal aastal arvestatakse ülejäänud 8 kuu eest (jaan-aug).</a:t>
          </a:r>
        </a:p>
        <a:p>
          <a:pPr algn="l" rtl="0">
            <a:defRPr sz="1000"/>
          </a:pPr>
          <a:r>
            <a:rPr lang="et-E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Tootmishoone soetati märtsis, seega esimesel aastal arvutatakse amortisatsioon 10 kuu eest (märts-dets).</a:t>
          </a:r>
        </a:p>
        <a:p>
          <a:pPr algn="l" rtl="0">
            <a:defRPr sz="1000"/>
          </a:pPr>
          <a:endParaRPr lang="et-E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t-E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Seadme kasutusel olev aasta number on arvutatud E veerus: 2019 aastast (lahter A2) on lahutatud seadme soetamisaasta ning lisatud 1 aasta.</a:t>
          </a:r>
        </a:p>
        <a:p>
          <a:pPr algn="l" rtl="0">
            <a:defRPr sz="1000"/>
          </a:pPr>
          <a:r>
            <a:rPr lang="et-E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Esimese aasta amortisatsiooni kuude arv on arvutatud F veerus: 12 kuust on lahutatud seadme soetamiskuu ning juurde liidetud 1 kuu.</a:t>
          </a:r>
        </a:p>
        <a:p>
          <a:pPr algn="l" rtl="0">
            <a:defRPr sz="1000"/>
          </a:pPr>
          <a:endParaRPr lang="et-E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t-E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t-E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14</xdr:row>
      <xdr:rowOff>28575</xdr:rowOff>
    </xdr:from>
    <xdr:to>
      <xdr:col>2</xdr:col>
      <xdr:colOff>561975</xdr:colOff>
      <xdr:row>15</xdr:row>
      <xdr:rowOff>57150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7EB44E8-85DF-D622-B17E-01CCAD78BC66}"/>
            </a:ext>
          </a:extLst>
        </xdr:cNvPr>
        <xdr:cNvCxnSpPr/>
      </xdr:nvCxnSpPr>
      <xdr:spPr>
        <a:xfrm flipH="1" flipV="1">
          <a:off x="1752600" y="2638425"/>
          <a:ext cx="68580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A1:W46"/>
  <sheetViews>
    <sheetView tabSelected="1" topLeftCell="A16" workbookViewId="0">
      <selection activeCell="F38" sqref="F38"/>
    </sheetView>
  </sheetViews>
  <sheetFormatPr defaultRowHeight="12.75" x14ac:dyDescent="0.2"/>
  <cols>
    <col min="1" max="1" width="20" bestFit="1" customWidth="1"/>
    <col min="2" max="2" width="19.42578125" bestFit="1" customWidth="1"/>
    <col min="5" max="5" width="10.140625" bestFit="1" customWidth="1"/>
    <col min="8" max="8" width="10.28515625" customWidth="1"/>
  </cols>
  <sheetData>
    <row r="1" spans="1:21" x14ac:dyDescent="0.2">
      <c r="A1" s="4" t="s">
        <v>37</v>
      </c>
    </row>
    <row r="2" spans="1:21" x14ac:dyDescent="0.2">
      <c r="A2" s="22">
        <v>2019</v>
      </c>
    </row>
    <row r="4" spans="1:21" ht="15.75" x14ac:dyDescent="0.25">
      <c r="A4" s="17" t="s">
        <v>36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1" ht="9" customHeight="1" x14ac:dyDescent="0.2">
      <c r="A5" s="4"/>
    </row>
    <row r="6" spans="1:21" ht="51" x14ac:dyDescent="0.2">
      <c r="A6" s="15" t="s">
        <v>30</v>
      </c>
      <c r="B6" s="12" t="s">
        <v>29</v>
      </c>
      <c r="C6" s="15" t="s">
        <v>28</v>
      </c>
      <c r="D6" s="14" t="s">
        <v>35</v>
      </c>
      <c r="E6" s="14" t="s">
        <v>32</v>
      </c>
      <c r="F6" s="14" t="s">
        <v>23</v>
      </c>
      <c r="G6" s="13" t="s">
        <v>21</v>
      </c>
      <c r="H6" s="13" t="s">
        <v>20</v>
      </c>
      <c r="I6" s="13" t="s">
        <v>19</v>
      </c>
      <c r="J6" s="13" t="s">
        <v>18</v>
      </c>
      <c r="K6" s="13" t="s">
        <v>17</v>
      </c>
      <c r="L6" s="13" t="s">
        <v>16</v>
      </c>
      <c r="M6" s="13" t="s">
        <v>15</v>
      </c>
      <c r="N6" s="13" t="s">
        <v>14</v>
      </c>
      <c r="O6" s="13" t="s">
        <v>13</v>
      </c>
      <c r="P6" s="13" t="s">
        <v>12</v>
      </c>
      <c r="Q6" s="13" t="s">
        <v>11</v>
      </c>
      <c r="R6" s="13" t="s">
        <v>10</v>
      </c>
      <c r="S6" s="12" t="s">
        <v>9</v>
      </c>
      <c r="T6" s="11" t="s">
        <v>8</v>
      </c>
    </row>
    <row r="7" spans="1:21" x14ac:dyDescent="0.2">
      <c r="A7" s="4" t="s">
        <v>7</v>
      </c>
      <c r="T7" s="4"/>
    </row>
    <row r="8" spans="1:21" x14ac:dyDescent="0.2">
      <c r="A8" s="10">
        <v>42232</v>
      </c>
      <c r="B8" s="8" t="s">
        <v>5</v>
      </c>
      <c r="C8" s="8">
        <v>60000</v>
      </c>
      <c r="D8" s="21">
        <v>0.1</v>
      </c>
      <c r="E8" s="8">
        <v>36000</v>
      </c>
      <c r="F8" s="20">
        <f>C8*D8</f>
        <v>6000</v>
      </c>
      <c r="G8" s="6">
        <f t="shared" ref="G8:R9" si="0">$F8/12</f>
        <v>500</v>
      </c>
      <c r="H8" s="6">
        <f t="shared" si="0"/>
        <v>500</v>
      </c>
      <c r="I8" s="6">
        <f t="shared" si="0"/>
        <v>500</v>
      </c>
      <c r="J8" s="6">
        <f t="shared" si="0"/>
        <v>500</v>
      </c>
      <c r="K8" s="6">
        <f t="shared" si="0"/>
        <v>500</v>
      </c>
      <c r="L8" s="6">
        <f t="shared" si="0"/>
        <v>500</v>
      </c>
      <c r="M8" s="6">
        <f t="shared" si="0"/>
        <v>500</v>
      </c>
      <c r="N8" s="6">
        <f t="shared" si="0"/>
        <v>500</v>
      </c>
      <c r="O8" s="6">
        <f t="shared" si="0"/>
        <v>500</v>
      </c>
      <c r="P8" s="6">
        <f t="shared" si="0"/>
        <v>500</v>
      </c>
      <c r="Q8" s="6">
        <f t="shared" si="0"/>
        <v>500</v>
      </c>
      <c r="R8" s="6">
        <f t="shared" si="0"/>
        <v>500</v>
      </c>
      <c r="S8" s="1">
        <f>SUM(G8:R8)</f>
        <v>6000</v>
      </c>
      <c r="T8" s="1">
        <f>E8-S8</f>
        <v>30000</v>
      </c>
    </row>
    <row r="9" spans="1:21" x14ac:dyDescent="0.2">
      <c r="A9" s="10">
        <v>42579</v>
      </c>
      <c r="B9" s="8" t="s">
        <v>4</v>
      </c>
      <c r="C9" s="8">
        <v>32000</v>
      </c>
      <c r="D9" s="21">
        <v>0.1</v>
      </c>
      <c r="E9" s="8">
        <v>22400</v>
      </c>
      <c r="F9" s="20">
        <f>C9*D9</f>
        <v>3200</v>
      </c>
      <c r="G9" s="6">
        <f t="shared" si="0"/>
        <v>266.66666666666669</v>
      </c>
      <c r="H9" s="6">
        <f t="shared" si="0"/>
        <v>266.66666666666669</v>
      </c>
      <c r="I9" s="6">
        <f t="shared" si="0"/>
        <v>266.66666666666669</v>
      </c>
      <c r="J9" s="6">
        <f t="shared" si="0"/>
        <v>266.66666666666669</v>
      </c>
      <c r="K9" s="6">
        <f t="shared" si="0"/>
        <v>266.66666666666669</v>
      </c>
      <c r="L9" s="6">
        <f t="shared" si="0"/>
        <v>266.66666666666669</v>
      </c>
      <c r="M9" s="6">
        <f t="shared" si="0"/>
        <v>266.66666666666669</v>
      </c>
      <c r="N9" s="6">
        <f t="shared" si="0"/>
        <v>266.66666666666669</v>
      </c>
      <c r="O9" s="6">
        <f t="shared" si="0"/>
        <v>266.66666666666669</v>
      </c>
      <c r="P9" s="6">
        <f t="shared" si="0"/>
        <v>266.66666666666669</v>
      </c>
      <c r="Q9" s="6">
        <f t="shared" si="0"/>
        <v>266.66666666666669</v>
      </c>
      <c r="R9" s="6">
        <f t="shared" si="0"/>
        <v>266.66666666666669</v>
      </c>
      <c r="S9" s="1">
        <f>SUM(G9:R9)</f>
        <v>3199.9999999999995</v>
      </c>
      <c r="T9" s="1">
        <f>E9-S9</f>
        <v>19200</v>
      </c>
    </row>
    <row r="10" spans="1:21" x14ac:dyDescent="0.2">
      <c r="A10" s="3" t="s">
        <v>3</v>
      </c>
      <c r="B10" s="3"/>
      <c r="C10" s="3">
        <f>SUM(C8:C9)</f>
        <v>92000</v>
      </c>
      <c r="D10" s="3"/>
      <c r="E10" s="3">
        <f t="shared" ref="E10:R10" si="1">SUM(E8:E9)</f>
        <v>58400</v>
      </c>
      <c r="F10" s="1">
        <f t="shared" si="1"/>
        <v>9200</v>
      </c>
      <c r="G10" s="1">
        <f t="shared" si="1"/>
        <v>766.66666666666674</v>
      </c>
      <c r="H10" s="1">
        <f t="shared" si="1"/>
        <v>766.66666666666674</v>
      </c>
      <c r="I10" s="1">
        <f t="shared" si="1"/>
        <v>766.66666666666674</v>
      </c>
      <c r="J10" s="1">
        <f t="shared" si="1"/>
        <v>766.66666666666674</v>
      </c>
      <c r="K10" s="1">
        <f t="shared" si="1"/>
        <v>766.66666666666674</v>
      </c>
      <c r="L10" s="1">
        <f t="shared" si="1"/>
        <v>766.66666666666674</v>
      </c>
      <c r="M10" s="1">
        <f t="shared" si="1"/>
        <v>766.66666666666674</v>
      </c>
      <c r="N10" s="1">
        <f t="shared" si="1"/>
        <v>766.66666666666674</v>
      </c>
      <c r="O10" s="1">
        <f t="shared" si="1"/>
        <v>766.66666666666674</v>
      </c>
      <c r="P10" s="1">
        <f t="shared" si="1"/>
        <v>766.66666666666674</v>
      </c>
      <c r="Q10" s="1">
        <f t="shared" si="1"/>
        <v>766.66666666666674</v>
      </c>
      <c r="R10" s="1">
        <f t="shared" si="1"/>
        <v>766.66666666666674</v>
      </c>
      <c r="S10" s="1">
        <f>SUM(G10:R10)</f>
        <v>9200.0000000000018</v>
      </c>
      <c r="T10" s="1">
        <f>E10-S10</f>
        <v>49200</v>
      </c>
    </row>
    <row r="14" spans="1:21" ht="15.75" x14ac:dyDescent="0.25">
      <c r="A14" s="17" t="s">
        <v>34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9" customHeight="1" x14ac:dyDescent="0.2">
      <c r="A15" s="4"/>
    </row>
    <row r="16" spans="1:21" ht="51" x14ac:dyDescent="0.2">
      <c r="A16" s="15" t="s">
        <v>30</v>
      </c>
      <c r="B16" s="12" t="s">
        <v>29</v>
      </c>
      <c r="C16" s="15" t="s">
        <v>28</v>
      </c>
      <c r="D16" s="14" t="s">
        <v>27</v>
      </c>
      <c r="E16" s="14" t="s">
        <v>24</v>
      </c>
      <c r="F16" s="14" t="s">
        <v>23</v>
      </c>
      <c r="G16" s="14" t="s">
        <v>32</v>
      </c>
      <c r="H16" s="13" t="s">
        <v>21</v>
      </c>
      <c r="I16" s="13" t="s">
        <v>20</v>
      </c>
      <c r="J16" s="13" t="s">
        <v>19</v>
      </c>
      <c r="K16" s="13" t="s">
        <v>18</v>
      </c>
      <c r="L16" s="13" t="s">
        <v>17</v>
      </c>
      <c r="M16" s="13" t="s">
        <v>16</v>
      </c>
      <c r="N16" s="13" t="s">
        <v>15</v>
      </c>
      <c r="O16" s="13" t="s">
        <v>14</v>
      </c>
      <c r="P16" s="13" t="s">
        <v>13</v>
      </c>
      <c r="Q16" s="13" t="s">
        <v>12</v>
      </c>
      <c r="R16" s="13" t="s">
        <v>11</v>
      </c>
      <c r="S16" s="13" t="s">
        <v>10</v>
      </c>
      <c r="T16" s="12" t="s">
        <v>9</v>
      </c>
      <c r="U16" s="11" t="s">
        <v>8</v>
      </c>
    </row>
    <row r="17" spans="1:22" x14ac:dyDescent="0.2">
      <c r="A17" s="4" t="s">
        <v>7</v>
      </c>
      <c r="U17" s="4"/>
    </row>
    <row r="18" spans="1:22" x14ac:dyDescent="0.2">
      <c r="A18" s="10">
        <v>42232</v>
      </c>
      <c r="B18" s="8" t="s">
        <v>5</v>
      </c>
      <c r="C18" s="8">
        <v>60000</v>
      </c>
      <c r="D18" s="8">
        <v>10</v>
      </c>
      <c r="E18" s="8">
        <v>5000</v>
      </c>
      <c r="F18" s="9">
        <f>SLN(C18,E18,D18)</f>
        <v>5500</v>
      </c>
      <c r="G18" s="8">
        <v>38000</v>
      </c>
      <c r="H18" s="6">
        <f t="shared" ref="H18:S19" si="2">$F18/12</f>
        <v>458.33333333333331</v>
      </c>
      <c r="I18" s="6">
        <f t="shared" si="2"/>
        <v>458.33333333333331</v>
      </c>
      <c r="J18" s="6">
        <f t="shared" si="2"/>
        <v>458.33333333333331</v>
      </c>
      <c r="K18" s="6">
        <f t="shared" si="2"/>
        <v>458.33333333333331</v>
      </c>
      <c r="L18" s="6">
        <f t="shared" si="2"/>
        <v>458.33333333333331</v>
      </c>
      <c r="M18" s="6">
        <f t="shared" si="2"/>
        <v>458.33333333333331</v>
      </c>
      <c r="N18" s="6">
        <f t="shared" si="2"/>
        <v>458.33333333333331</v>
      </c>
      <c r="O18" s="6">
        <f t="shared" si="2"/>
        <v>458.33333333333331</v>
      </c>
      <c r="P18" s="6">
        <f t="shared" si="2"/>
        <v>458.33333333333331</v>
      </c>
      <c r="Q18" s="6">
        <f t="shared" si="2"/>
        <v>458.33333333333331</v>
      </c>
      <c r="R18" s="6">
        <f t="shared" si="2"/>
        <v>458.33333333333331</v>
      </c>
      <c r="S18" s="6">
        <f t="shared" si="2"/>
        <v>458.33333333333331</v>
      </c>
      <c r="T18" s="6">
        <f>SUM(H18:S18)</f>
        <v>5499.9999999999991</v>
      </c>
      <c r="U18" s="1">
        <f>G18-T18</f>
        <v>32500</v>
      </c>
    </row>
    <row r="19" spans="1:22" x14ac:dyDescent="0.2">
      <c r="A19" s="10">
        <v>42579</v>
      </c>
      <c r="B19" s="8" t="s">
        <v>4</v>
      </c>
      <c r="C19" s="8">
        <v>32000</v>
      </c>
      <c r="D19" s="8">
        <v>10</v>
      </c>
      <c r="E19" s="8">
        <v>3000</v>
      </c>
      <c r="F19" s="9">
        <f>SLN(C19,E19,D19)</f>
        <v>2900</v>
      </c>
      <c r="G19" s="8">
        <v>23300</v>
      </c>
      <c r="H19" s="6">
        <f t="shared" si="2"/>
        <v>241.66666666666666</v>
      </c>
      <c r="I19" s="6">
        <f t="shared" si="2"/>
        <v>241.66666666666666</v>
      </c>
      <c r="J19" s="6">
        <f t="shared" si="2"/>
        <v>241.66666666666666</v>
      </c>
      <c r="K19" s="6">
        <f t="shared" si="2"/>
        <v>241.66666666666666</v>
      </c>
      <c r="L19" s="6">
        <f t="shared" si="2"/>
        <v>241.66666666666666</v>
      </c>
      <c r="M19" s="6">
        <f t="shared" si="2"/>
        <v>241.66666666666666</v>
      </c>
      <c r="N19" s="6">
        <f t="shared" si="2"/>
        <v>241.66666666666666</v>
      </c>
      <c r="O19" s="6">
        <f t="shared" si="2"/>
        <v>241.66666666666666</v>
      </c>
      <c r="P19" s="6">
        <f t="shared" si="2"/>
        <v>241.66666666666666</v>
      </c>
      <c r="Q19" s="6">
        <f t="shared" si="2"/>
        <v>241.66666666666666</v>
      </c>
      <c r="R19" s="6">
        <f t="shared" si="2"/>
        <v>241.66666666666666</v>
      </c>
      <c r="S19" s="6">
        <f t="shared" si="2"/>
        <v>241.66666666666666</v>
      </c>
      <c r="T19" s="6">
        <f>SUM(H19:S19)</f>
        <v>2899.9999999999995</v>
      </c>
      <c r="U19" s="1">
        <f>G19-T19</f>
        <v>20400</v>
      </c>
    </row>
    <row r="20" spans="1:22" x14ac:dyDescent="0.2">
      <c r="A20" s="3" t="s">
        <v>3</v>
      </c>
      <c r="B20" s="3"/>
      <c r="C20" s="3">
        <f>SUM(C18:C19)</f>
        <v>92000</v>
      </c>
      <c r="D20" s="3"/>
      <c r="E20" s="3"/>
      <c r="F20" s="3"/>
      <c r="G20" s="3">
        <f t="shared" ref="G20:S20" si="3">SUM(G18:G19)</f>
        <v>61300</v>
      </c>
      <c r="H20" s="1">
        <f t="shared" si="3"/>
        <v>700</v>
      </c>
      <c r="I20" s="1">
        <f t="shared" si="3"/>
        <v>700</v>
      </c>
      <c r="J20" s="1">
        <f t="shared" si="3"/>
        <v>700</v>
      </c>
      <c r="K20" s="1">
        <f t="shared" si="3"/>
        <v>700</v>
      </c>
      <c r="L20" s="1">
        <f t="shared" si="3"/>
        <v>700</v>
      </c>
      <c r="M20" s="1">
        <f t="shared" si="3"/>
        <v>700</v>
      </c>
      <c r="N20" s="1">
        <f t="shared" si="3"/>
        <v>700</v>
      </c>
      <c r="O20" s="1">
        <f t="shared" si="3"/>
        <v>700</v>
      </c>
      <c r="P20" s="1">
        <f t="shared" si="3"/>
        <v>700</v>
      </c>
      <c r="Q20" s="1">
        <f t="shared" si="3"/>
        <v>700</v>
      </c>
      <c r="R20" s="1">
        <f t="shared" si="3"/>
        <v>700</v>
      </c>
      <c r="S20" s="1">
        <f t="shared" si="3"/>
        <v>700</v>
      </c>
      <c r="T20" s="1">
        <f>SUM(H20:S20)</f>
        <v>8400</v>
      </c>
      <c r="U20" s="1">
        <f>G20-T20</f>
        <v>52900</v>
      </c>
    </row>
    <row r="24" spans="1:22" ht="15.75" x14ac:dyDescent="0.25">
      <c r="A24" s="17" t="s">
        <v>33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8.25" customHeight="1" x14ac:dyDescent="0.2">
      <c r="A25" s="4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2" ht="63.75" x14ac:dyDescent="0.2">
      <c r="A26" s="15" t="s">
        <v>30</v>
      </c>
      <c r="B26" s="12" t="s">
        <v>29</v>
      </c>
      <c r="C26" s="15" t="s">
        <v>28</v>
      </c>
      <c r="D26" s="14" t="s">
        <v>27</v>
      </c>
      <c r="E26" s="14" t="s">
        <v>26</v>
      </c>
      <c r="F26" s="14" t="s">
        <v>24</v>
      </c>
      <c r="G26" s="14" t="s">
        <v>23</v>
      </c>
      <c r="H26" s="14" t="s">
        <v>32</v>
      </c>
      <c r="I26" s="18" t="s">
        <v>21</v>
      </c>
      <c r="J26" s="18" t="s">
        <v>20</v>
      </c>
      <c r="K26" s="18" t="s">
        <v>19</v>
      </c>
      <c r="L26" s="18" t="s">
        <v>18</v>
      </c>
      <c r="M26" s="18" t="s">
        <v>17</v>
      </c>
      <c r="N26" s="18" t="s">
        <v>16</v>
      </c>
      <c r="O26" s="18" t="s">
        <v>15</v>
      </c>
      <c r="P26" s="18" t="s">
        <v>14</v>
      </c>
      <c r="Q26" s="18" t="s">
        <v>13</v>
      </c>
      <c r="R26" s="18" t="s">
        <v>12</v>
      </c>
      <c r="S26" s="18" t="s">
        <v>11</v>
      </c>
      <c r="T26" s="18" t="s">
        <v>10</v>
      </c>
      <c r="U26" s="12" t="s">
        <v>9</v>
      </c>
      <c r="V26" s="11" t="s">
        <v>8</v>
      </c>
    </row>
    <row r="27" spans="1:22" x14ac:dyDescent="0.2">
      <c r="A27" s="4" t="s">
        <v>7</v>
      </c>
      <c r="V27" s="4"/>
    </row>
    <row r="28" spans="1:22" x14ac:dyDescent="0.2">
      <c r="A28" s="10">
        <v>42232</v>
      </c>
      <c r="B28" s="8" t="s">
        <v>5</v>
      </c>
      <c r="C28" s="8">
        <v>60000</v>
      </c>
      <c r="D28" s="8">
        <v>10</v>
      </c>
      <c r="E28" s="8">
        <f>A$2-YEAR(A28)+1</f>
        <v>5</v>
      </c>
      <c r="F28" s="8">
        <v>5000</v>
      </c>
      <c r="G28" s="9">
        <f>SYD(C28,F28,D28,E28)</f>
        <v>6000</v>
      </c>
      <c r="H28" s="6">
        <v>26000</v>
      </c>
      <c r="I28" s="6">
        <f t="shared" ref="I28:T29" si="4">$G28/12</f>
        <v>500</v>
      </c>
      <c r="J28" s="6">
        <f t="shared" si="4"/>
        <v>500</v>
      </c>
      <c r="K28" s="6">
        <f t="shared" si="4"/>
        <v>500</v>
      </c>
      <c r="L28" s="6">
        <f t="shared" si="4"/>
        <v>500</v>
      </c>
      <c r="M28" s="6">
        <f t="shared" si="4"/>
        <v>500</v>
      </c>
      <c r="N28" s="6">
        <f t="shared" si="4"/>
        <v>500</v>
      </c>
      <c r="O28" s="6">
        <f t="shared" si="4"/>
        <v>500</v>
      </c>
      <c r="P28" s="6">
        <f t="shared" si="4"/>
        <v>500</v>
      </c>
      <c r="Q28" s="6">
        <f t="shared" si="4"/>
        <v>500</v>
      </c>
      <c r="R28" s="6">
        <f t="shared" si="4"/>
        <v>500</v>
      </c>
      <c r="S28" s="6">
        <f t="shared" si="4"/>
        <v>500</v>
      </c>
      <c r="T28" s="6">
        <f t="shared" si="4"/>
        <v>500</v>
      </c>
      <c r="U28" s="6">
        <f>SUM(I28:T28)</f>
        <v>6000</v>
      </c>
      <c r="V28" s="1">
        <f>H28-U28</f>
        <v>20000</v>
      </c>
    </row>
    <row r="29" spans="1:22" x14ac:dyDescent="0.2">
      <c r="A29" s="10">
        <v>42579</v>
      </c>
      <c r="B29" s="8" t="s">
        <v>4</v>
      </c>
      <c r="C29" s="8">
        <v>32000</v>
      </c>
      <c r="D29" s="8">
        <v>10</v>
      </c>
      <c r="E29" s="8">
        <f>A$2-YEAR(A29)+1</f>
        <v>4</v>
      </c>
      <c r="F29" s="8">
        <v>3000</v>
      </c>
      <c r="G29" s="9">
        <f>SYD(C29,F29,D29,E29)</f>
        <v>3690.909090909091</v>
      </c>
      <c r="H29" s="6">
        <v>17764</v>
      </c>
      <c r="I29" s="6">
        <f t="shared" si="4"/>
        <v>307.57575757575756</v>
      </c>
      <c r="J29" s="6">
        <f t="shared" si="4"/>
        <v>307.57575757575756</v>
      </c>
      <c r="K29" s="6">
        <f t="shared" si="4"/>
        <v>307.57575757575756</v>
      </c>
      <c r="L29" s="6">
        <f t="shared" si="4"/>
        <v>307.57575757575756</v>
      </c>
      <c r="M29" s="6">
        <f t="shared" si="4"/>
        <v>307.57575757575756</v>
      </c>
      <c r="N29" s="6">
        <f t="shared" si="4"/>
        <v>307.57575757575756</v>
      </c>
      <c r="O29" s="6">
        <f t="shared" si="4"/>
        <v>307.57575757575756</v>
      </c>
      <c r="P29" s="6">
        <f t="shared" si="4"/>
        <v>307.57575757575756</v>
      </c>
      <c r="Q29" s="6">
        <f t="shared" si="4"/>
        <v>307.57575757575756</v>
      </c>
      <c r="R29" s="6">
        <f t="shared" si="4"/>
        <v>307.57575757575756</v>
      </c>
      <c r="S29" s="6">
        <f t="shared" si="4"/>
        <v>307.57575757575756</v>
      </c>
      <c r="T29" s="6">
        <f t="shared" si="4"/>
        <v>307.57575757575756</v>
      </c>
      <c r="U29" s="6">
        <f>SUM(I29:T29)</f>
        <v>3690.9090909090905</v>
      </c>
      <c r="V29" s="1">
        <f>H29-U29</f>
        <v>14073.09090909091</v>
      </c>
    </row>
    <row r="30" spans="1:22" x14ac:dyDescent="0.2">
      <c r="A30" s="3" t="s">
        <v>3</v>
      </c>
      <c r="B30" s="3"/>
      <c r="C30" s="3">
        <f>SUM(C28:C29)</f>
        <v>92000</v>
      </c>
      <c r="D30" s="3"/>
      <c r="E30" s="3"/>
      <c r="F30" s="3"/>
      <c r="G30" s="3"/>
      <c r="H30" s="3">
        <f t="shared" ref="H30:T30" si="5">SUM(H28:H29)</f>
        <v>43764</v>
      </c>
      <c r="I30" s="1">
        <f t="shared" si="5"/>
        <v>807.57575757575751</v>
      </c>
      <c r="J30" s="1">
        <f t="shared" si="5"/>
        <v>807.57575757575751</v>
      </c>
      <c r="K30" s="1">
        <f t="shared" si="5"/>
        <v>807.57575757575751</v>
      </c>
      <c r="L30" s="1">
        <f t="shared" si="5"/>
        <v>807.57575757575751</v>
      </c>
      <c r="M30" s="1">
        <f t="shared" si="5"/>
        <v>807.57575757575751</v>
      </c>
      <c r="N30" s="1">
        <f t="shared" si="5"/>
        <v>807.57575757575751</v>
      </c>
      <c r="O30" s="1">
        <f t="shared" si="5"/>
        <v>807.57575757575751</v>
      </c>
      <c r="P30" s="1">
        <f t="shared" si="5"/>
        <v>807.57575757575751</v>
      </c>
      <c r="Q30" s="1">
        <f t="shared" si="5"/>
        <v>807.57575757575751</v>
      </c>
      <c r="R30" s="1">
        <f t="shared" si="5"/>
        <v>807.57575757575751</v>
      </c>
      <c r="S30" s="1">
        <f t="shared" si="5"/>
        <v>807.57575757575751</v>
      </c>
      <c r="T30" s="1">
        <f t="shared" si="5"/>
        <v>807.57575757575751</v>
      </c>
      <c r="U30" s="1">
        <f>SUM(I30:T30)</f>
        <v>9690.9090909090919</v>
      </c>
      <c r="V30" s="1">
        <f>H30-U30</f>
        <v>34073.090909090912</v>
      </c>
    </row>
    <row r="34" spans="1:23" ht="15.75" x14ac:dyDescent="0.25">
      <c r="A34" s="17" t="s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6" spans="1:23" ht="63.75" x14ac:dyDescent="0.2">
      <c r="A36" s="15" t="s">
        <v>30</v>
      </c>
      <c r="B36" s="12" t="s">
        <v>29</v>
      </c>
      <c r="C36" s="15" t="s">
        <v>28</v>
      </c>
      <c r="D36" s="14" t="s">
        <v>27</v>
      </c>
      <c r="E36" s="14" t="s">
        <v>26</v>
      </c>
      <c r="F36" s="14" t="s">
        <v>25</v>
      </c>
      <c r="G36" s="14" t="s">
        <v>24</v>
      </c>
      <c r="H36" s="14" t="s">
        <v>23</v>
      </c>
      <c r="I36" s="14" t="s">
        <v>22</v>
      </c>
      <c r="J36" s="13" t="s">
        <v>21</v>
      </c>
      <c r="K36" s="13" t="s">
        <v>20</v>
      </c>
      <c r="L36" s="13" t="s">
        <v>19</v>
      </c>
      <c r="M36" s="13" t="s">
        <v>18</v>
      </c>
      <c r="N36" s="13" t="s">
        <v>17</v>
      </c>
      <c r="O36" s="13" t="s">
        <v>16</v>
      </c>
      <c r="P36" s="13" t="s">
        <v>15</v>
      </c>
      <c r="Q36" s="13" t="s">
        <v>14</v>
      </c>
      <c r="R36" s="13" t="s">
        <v>13</v>
      </c>
      <c r="S36" s="13" t="s">
        <v>12</v>
      </c>
      <c r="T36" s="13" t="s">
        <v>11</v>
      </c>
      <c r="U36" s="13" t="s">
        <v>10</v>
      </c>
      <c r="V36" s="12" t="s">
        <v>9</v>
      </c>
      <c r="W36" s="11" t="s">
        <v>8</v>
      </c>
    </row>
    <row r="37" spans="1:23" x14ac:dyDescent="0.2">
      <c r="A37" s="4" t="s">
        <v>7</v>
      </c>
      <c r="W37" s="4"/>
    </row>
    <row r="38" spans="1:23" x14ac:dyDescent="0.2">
      <c r="A38" s="10">
        <v>40066</v>
      </c>
      <c r="B38" s="8" t="s">
        <v>6</v>
      </c>
      <c r="C38" s="8">
        <v>60000</v>
      </c>
      <c r="D38" s="8">
        <v>10</v>
      </c>
      <c r="E38" s="8">
        <f>A$2-YEAR(A38)+1</f>
        <v>11</v>
      </c>
      <c r="F38" s="8">
        <f>12-MONTH(A38)+1</f>
        <v>4</v>
      </c>
      <c r="G38" s="8">
        <v>6000</v>
      </c>
      <c r="H38" s="9">
        <f>DB(C38,G38,D38,E38,F38)</f>
        <v>962.53577610961293</v>
      </c>
      <c r="I38" s="6">
        <v>7009</v>
      </c>
      <c r="J38" s="6">
        <f t="shared" ref="J38:Q38" si="6">$H38/8</f>
        <v>120.31697201370162</v>
      </c>
      <c r="K38" s="6">
        <f t="shared" si="6"/>
        <v>120.31697201370162</v>
      </c>
      <c r="L38" s="6">
        <f t="shared" si="6"/>
        <v>120.31697201370162</v>
      </c>
      <c r="M38" s="6">
        <f t="shared" si="6"/>
        <v>120.31697201370162</v>
      </c>
      <c r="N38" s="6">
        <f t="shared" si="6"/>
        <v>120.31697201370162</v>
      </c>
      <c r="O38" s="6">
        <f t="shared" si="6"/>
        <v>120.31697201370162</v>
      </c>
      <c r="P38" s="6">
        <f t="shared" si="6"/>
        <v>120.31697201370162</v>
      </c>
      <c r="Q38" s="6">
        <f t="shared" si="6"/>
        <v>120.31697201370162</v>
      </c>
      <c r="R38" s="7"/>
      <c r="S38" s="7"/>
      <c r="T38" s="7"/>
      <c r="U38" s="7"/>
      <c r="V38" s="1">
        <f>SUM(J38:U38)</f>
        <v>962.53577610961293</v>
      </c>
      <c r="W38" s="1">
        <f>I38-V38</f>
        <v>6046.4642238903871</v>
      </c>
    </row>
    <row r="39" spans="1:23" x14ac:dyDescent="0.2">
      <c r="A39" s="10">
        <v>42232</v>
      </c>
      <c r="B39" s="8" t="s">
        <v>5</v>
      </c>
      <c r="C39" s="8">
        <v>50000</v>
      </c>
      <c r="D39" s="8">
        <v>10</v>
      </c>
      <c r="E39" s="8">
        <f>A$2-YEAR(A39)+1</f>
        <v>5</v>
      </c>
      <c r="F39" s="8">
        <f>12-MONTH(A39)+1</f>
        <v>5</v>
      </c>
      <c r="G39" s="8">
        <v>5000</v>
      </c>
      <c r="H39" s="9">
        <f>DB(C39,G39,D39,E39,F39)</f>
        <v>4713.2894746953334</v>
      </c>
      <c r="I39" s="6">
        <v>18167</v>
      </c>
      <c r="J39" s="6">
        <f t="shared" ref="J39:U40" si="7">$H39/12</f>
        <v>392.77412289127778</v>
      </c>
      <c r="K39" s="6">
        <f t="shared" si="7"/>
        <v>392.77412289127778</v>
      </c>
      <c r="L39" s="6">
        <f t="shared" si="7"/>
        <v>392.77412289127778</v>
      </c>
      <c r="M39" s="6">
        <f t="shared" si="7"/>
        <v>392.77412289127778</v>
      </c>
      <c r="N39" s="6">
        <f t="shared" si="7"/>
        <v>392.77412289127778</v>
      </c>
      <c r="O39" s="6">
        <f t="shared" si="7"/>
        <v>392.77412289127778</v>
      </c>
      <c r="P39" s="6">
        <f t="shared" si="7"/>
        <v>392.77412289127778</v>
      </c>
      <c r="Q39" s="6">
        <f t="shared" si="7"/>
        <v>392.77412289127778</v>
      </c>
      <c r="R39" s="6">
        <f t="shared" si="7"/>
        <v>392.77412289127778</v>
      </c>
      <c r="S39" s="6">
        <f t="shared" si="7"/>
        <v>392.77412289127778</v>
      </c>
      <c r="T39" s="6">
        <f t="shared" si="7"/>
        <v>392.77412289127778</v>
      </c>
      <c r="U39" s="6">
        <f t="shared" si="7"/>
        <v>392.77412289127778</v>
      </c>
      <c r="V39" s="1">
        <f>SUM(J39:U39)</f>
        <v>4713.2894746953334</v>
      </c>
      <c r="W39" s="1">
        <f>I39-V39</f>
        <v>13453.710525304667</v>
      </c>
    </row>
    <row r="40" spans="1:23" x14ac:dyDescent="0.2">
      <c r="A40" s="10">
        <v>42579</v>
      </c>
      <c r="B40" s="8" t="s">
        <v>4</v>
      </c>
      <c r="C40" s="8">
        <v>32000</v>
      </c>
      <c r="D40" s="8">
        <v>10</v>
      </c>
      <c r="E40" s="8">
        <f>A$2-YEAR(A40)+1</f>
        <v>4</v>
      </c>
      <c r="F40" s="8">
        <f>12-MONTH(A40)+1</f>
        <v>6</v>
      </c>
      <c r="G40" s="8">
        <v>3000</v>
      </c>
      <c r="H40" s="9">
        <f>DB(C40,G40,D40,E40,F40)</f>
        <v>3759.8176729439997</v>
      </c>
      <c r="I40" s="6">
        <v>17819</v>
      </c>
      <c r="J40" s="6">
        <f t="shared" si="7"/>
        <v>313.31813941199999</v>
      </c>
      <c r="K40" s="6">
        <f t="shared" si="7"/>
        <v>313.31813941199999</v>
      </c>
      <c r="L40" s="6">
        <f t="shared" si="7"/>
        <v>313.31813941199999</v>
      </c>
      <c r="M40" s="6">
        <f t="shared" si="7"/>
        <v>313.31813941199999</v>
      </c>
      <c r="N40" s="6">
        <f t="shared" si="7"/>
        <v>313.31813941199999</v>
      </c>
      <c r="O40" s="6">
        <f t="shared" si="7"/>
        <v>313.31813941199999</v>
      </c>
      <c r="P40" s="6">
        <f t="shared" si="7"/>
        <v>313.31813941199999</v>
      </c>
      <c r="Q40" s="6">
        <f t="shared" si="7"/>
        <v>313.31813941199999</v>
      </c>
      <c r="R40" s="6">
        <f t="shared" si="7"/>
        <v>313.31813941199999</v>
      </c>
      <c r="S40" s="6">
        <f t="shared" si="7"/>
        <v>313.31813941199999</v>
      </c>
      <c r="T40" s="6">
        <f t="shared" si="7"/>
        <v>313.31813941199999</v>
      </c>
      <c r="U40" s="6">
        <f t="shared" si="7"/>
        <v>313.31813941199999</v>
      </c>
      <c r="V40" s="1">
        <f>SUM(J40:U40)</f>
        <v>3759.8176729440006</v>
      </c>
      <c r="W40" s="1">
        <f>I40-V40</f>
        <v>14059.182327056</v>
      </c>
    </row>
    <row r="41" spans="1:23" x14ac:dyDescent="0.2">
      <c r="A41" s="3" t="s">
        <v>3</v>
      </c>
      <c r="B41" s="3"/>
      <c r="C41" s="3">
        <f>SUM(C38:C40)</f>
        <v>142000</v>
      </c>
      <c r="D41" s="3"/>
      <c r="E41" s="8"/>
      <c r="F41" s="3"/>
      <c r="G41" s="3"/>
      <c r="H41" s="3"/>
      <c r="I41" s="1">
        <f t="shared" ref="I41:U41" si="8">SUM(I38:I40)</f>
        <v>42995</v>
      </c>
      <c r="J41" s="1">
        <f t="shared" si="8"/>
        <v>826.40923431697934</v>
      </c>
      <c r="K41" s="1">
        <f t="shared" si="8"/>
        <v>826.40923431697934</v>
      </c>
      <c r="L41" s="1">
        <f t="shared" si="8"/>
        <v>826.40923431697934</v>
      </c>
      <c r="M41" s="1">
        <f t="shared" si="8"/>
        <v>826.40923431697934</v>
      </c>
      <c r="N41" s="1">
        <f t="shared" si="8"/>
        <v>826.40923431697934</v>
      </c>
      <c r="O41" s="1">
        <f t="shared" si="8"/>
        <v>826.40923431697934</v>
      </c>
      <c r="P41" s="1">
        <f t="shared" si="8"/>
        <v>826.40923431697934</v>
      </c>
      <c r="Q41" s="1">
        <f t="shared" si="8"/>
        <v>826.40923431697934</v>
      </c>
      <c r="R41" s="1">
        <f t="shared" si="8"/>
        <v>706.09226230327772</v>
      </c>
      <c r="S41" s="1">
        <f t="shared" si="8"/>
        <v>706.09226230327772</v>
      </c>
      <c r="T41" s="1">
        <f t="shared" si="8"/>
        <v>706.09226230327772</v>
      </c>
      <c r="U41" s="1">
        <f t="shared" si="8"/>
        <v>706.09226230327772</v>
      </c>
      <c r="V41" s="1">
        <f>SUM(J41:U41)</f>
        <v>9435.6429237489465</v>
      </c>
      <c r="W41" s="1">
        <f>I41-V41</f>
        <v>33559.35707625105</v>
      </c>
    </row>
    <row r="42" spans="1:23" x14ac:dyDescent="0.2"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W42" s="4"/>
    </row>
    <row r="43" spans="1:23" x14ac:dyDescent="0.2">
      <c r="A43" s="4" t="s">
        <v>2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4"/>
      <c r="W43" s="4"/>
    </row>
    <row r="44" spans="1:23" x14ac:dyDescent="0.2">
      <c r="A44" s="10">
        <v>43541</v>
      </c>
      <c r="B44" s="8" t="s">
        <v>1</v>
      </c>
      <c r="C44" s="8">
        <v>1550000</v>
      </c>
      <c r="D44" s="8">
        <v>20</v>
      </c>
      <c r="E44" s="8">
        <f>A$2-YEAR(A44)+1</f>
        <v>1</v>
      </c>
      <c r="F44" s="8">
        <f>12-MONTH(A44)+1</f>
        <v>10</v>
      </c>
      <c r="G44" s="8">
        <v>100000</v>
      </c>
      <c r="H44" s="9">
        <f>DB(C44,G44,D44,E44,F44)</f>
        <v>165333.33333333334</v>
      </c>
      <c r="I44" s="8"/>
      <c r="J44" s="7"/>
      <c r="K44" s="7"/>
      <c r="L44" s="6">
        <f t="shared" ref="L44:U44" si="9">$H44/10</f>
        <v>16533.333333333336</v>
      </c>
      <c r="M44" s="6">
        <f t="shared" si="9"/>
        <v>16533.333333333336</v>
      </c>
      <c r="N44" s="6">
        <f t="shared" si="9"/>
        <v>16533.333333333336</v>
      </c>
      <c r="O44" s="6">
        <f t="shared" si="9"/>
        <v>16533.333333333336</v>
      </c>
      <c r="P44" s="6">
        <f t="shared" si="9"/>
        <v>16533.333333333336</v>
      </c>
      <c r="Q44" s="6">
        <f t="shared" si="9"/>
        <v>16533.333333333336</v>
      </c>
      <c r="R44" s="6">
        <f t="shared" si="9"/>
        <v>16533.333333333336</v>
      </c>
      <c r="S44" s="6">
        <f t="shared" si="9"/>
        <v>16533.333333333336</v>
      </c>
      <c r="T44" s="6">
        <f t="shared" si="9"/>
        <v>16533.333333333336</v>
      </c>
      <c r="U44" s="6">
        <f t="shared" si="9"/>
        <v>16533.333333333336</v>
      </c>
      <c r="V44" s="1">
        <f>SUM(J44:U44)</f>
        <v>165333.3333333334</v>
      </c>
      <c r="W44" s="1">
        <f>C44-V44</f>
        <v>1384666.6666666665</v>
      </c>
    </row>
    <row r="45" spans="1:23" x14ac:dyDescent="0.2">
      <c r="H45" s="2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W45" s="4"/>
    </row>
    <row r="46" spans="1:23" x14ac:dyDescent="0.2">
      <c r="A46" s="3" t="s">
        <v>0</v>
      </c>
      <c r="B46" s="3"/>
      <c r="C46" s="3">
        <f>C41+C44</f>
        <v>1692000</v>
      </c>
      <c r="D46" s="3"/>
      <c r="E46" s="3"/>
      <c r="F46" s="3"/>
      <c r="G46" s="3"/>
      <c r="H46" s="2"/>
      <c r="I46" s="1">
        <f>I41+I44</f>
        <v>42995</v>
      </c>
      <c r="J46" s="1">
        <f t="shared" ref="J46:W46" si="10">J41+J44</f>
        <v>826.40923431697934</v>
      </c>
      <c r="K46" s="1">
        <f t="shared" si="10"/>
        <v>826.40923431697934</v>
      </c>
      <c r="L46" s="1">
        <f t="shared" si="10"/>
        <v>17359.742567650315</v>
      </c>
      <c r="M46" s="1">
        <f t="shared" si="10"/>
        <v>17359.742567650315</v>
      </c>
      <c r="N46" s="1">
        <f t="shared" si="10"/>
        <v>17359.742567650315</v>
      </c>
      <c r="O46" s="1">
        <f t="shared" si="10"/>
        <v>17359.742567650315</v>
      </c>
      <c r="P46" s="1">
        <f t="shared" si="10"/>
        <v>17359.742567650315</v>
      </c>
      <c r="Q46" s="1">
        <f t="shared" si="10"/>
        <v>17359.742567650315</v>
      </c>
      <c r="R46" s="1">
        <f t="shared" si="10"/>
        <v>17239.425595636614</v>
      </c>
      <c r="S46" s="1">
        <f t="shared" si="10"/>
        <v>17239.425595636614</v>
      </c>
      <c r="T46" s="1">
        <f t="shared" si="10"/>
        <v>17239.425595636614</v>
      </c>
      <c r="U46" s="1">
        <f t="shared" si="10"/>
        <v>17239.425595636614</v>
      </c>
      <c r="V46" s="1">
        <f t="shared" si="10"/>
        <v>174768.97625708234</v>
      </c>
      <c r="W46" s="1">
        <f t="shared" si="10"/>
        <v>1418226.0237429175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33729-9E51-4B12-943F-BDA9213A6131}">
  <dimension ref="A1:Q31"/>
  <sheetViews>
    <sheetView workbookViewId="0">
      <selection activeCell="P16" sqref="P16"/>
    </sheetView>
  </sheetViews>
  <sheetFormatPr defaultRowHeight="12.75" x14ac:dyDescent="0.2"/>
  <cols>
    <col min="1" max="1" width="17.5703125" customWidth="1"/>
    <col min="2" max="2" width="10.5703125" customWidth="1"/>
    <col min="16" max="16" width="13.7109375" customWidth="1"/>
  </cols>
  <sheetData>
    <row r="1" spans="1:17" ht="39.75" customHeight="1" x14ac:dyDescent="0.2">
      <c r="A1" s="23" t="s">
        <v>38</v>
      </c>
      <c r="B1" s="23"/>
      <c r="C1" s="23"/>
      <c r="D1" s="23"/>
      <c r="E1" s="23"/>
      <c r="F1" s="23"/>
      <c r="G1" s="23"/>
      <c r="H1" s="23"/>
      <c r="I1" s="23"/>
    </row>
    <row r="3" spans="1:17" x14ac:dyDescent="0.2">
      <c r="A3" t="s">
        <v>39</v>
      </c>
      <c r="B3" t="s">
        <v>40</v>
      </c>
      <c r="C3" t="s">
        <v>21</v>
      </c>
      <c r="D3" t="s">
        <v>20</v>
      </c>
      <c r="E3" t="s">
        <v>19</v>
      </c>
      <c r="F3" t="s">
        <v>18</v>
      </c>
      <c r="G3" t="s">
        <v>17</v>
      </c>
      <c r="H3" t="s">
        <v>16</v>
      </c>
      <c r="I3" t="s">
        <v>15</v>
      </c>
      <c r="J3" t="s">
        <v>14</v>
      </c>
      <c r="K3" t="s">
        <v>13</v>
      </c>
      <c r="L3" t="s">
        <v>12</v>
      </c>
      <c r="M3" t="s">
        <v>11</v>
      </c>
      <c r="N3" t="s">
        <v>10</v>
      </c>
      <c r="O3" t="s">
        <v>9</v>
      </c>
      <c r="P3" s="27" t="s">
        <v>41</v>
      </c>
    </row>
    <row r="4" spans="1:17" x14ac:dyDescent="0.2">
      <c r="A4">
        <v>1</v>
      </c>
      <c r="B4" s="24">
        <f>DB(60000,5000,10,A4,4)</f>
        <v>4400</v>
      </c>
      <c r="C4" s="25"/>
      <c r="D4" s="25"/>
      <c r="E4" s="25"/>
      <c r="F4" s="25"/>
      <c r="G4" s="25"/>
      <c r="H4" s="25"/>
      <c r="I4" s="25"/>
      <c r="J4" s="25"/>
      <c r="K4" s="24">
        <f>$B4/4</f>
        <v>1100</v>
      </c>
      <c r="L4" s="24">
        <f t="shared" ref="L4:N4" si="0">$B4/4</f>
        <v>1100</v>
      </c>
      <c r="M4" s="24">
        <f t="shared" si="0"/>
        <v>1100</v>
      </c>
      <c r="N4" s="24">
        <f t="shared" si="0"/>
        <v>1100</v>
      </c>
      <c r="O4" s="24">
        <f>SUM(C4:N4)</f>
        <v>4400</v>
      </c>
      <c r="P4" s="24">
        <f>60000-O4</f>
        <v>55600</v>
      </c>
    </row>
    <row r="5" spans="1:17" x14ac:dyDescent="0.2">
      <c r="A5">
        <v>2</v>
      </c>
      <c r="B5" s="24">
        <f t="shared" ref="B5:B14" si="1">DB(60000,5000,10,A5,4)</f>
        <v>12232</v>
      </c>
      <c r="C5" s="24">
        <f>$B5/12</f>
        <v>1019.3333333333334</v>
      </c>
      <c r="D5" s="24">
        <f t="shared" ref="D5:N13" si="2">$B5/12</f>
        <v>1019.3333333333334</v>
      </c>
      <c r="E5" s="24">
        <f t="shared" si="2"/>
        <v>1019.3333333333334</v>
      </c>
      <c r="F5" s="24">
        <f t="shared" si="2"/>
        <v>1019.3333333333334</v>
      </c>
      <c r="G5" s="24">
        <f t="shared" si="2"/>
        <v>1019.3333333333334</v>
      </c>
      <c r="H5" s="24">
        <f t="shared" si="2"/>
        <v>1019.3333333333334</v>
      </c>
      <c r="I5" s="24">
        <f t="shared" si="2"/>
        <v>1019.3333333333334</v>
      </c>
      <c r="J5" s="24">
        <f t="shared" si="2"/>
        <v>1019.3333333333334</v>
      </c>
      <c r="K5" s="24">
        <f t="shared" si="2"/>
        <v>1019.3333333333334</v>
      </c>
      <c r="L5" s="24">
        <f t="shared" si="2"/>
        <v>1019.3333333333334</v>
      </c>
      <c r="M5" s="24">
        <f t="shared" si="2"/>
        <v>1019.3333333333334</v>
      </c>
      <c r="N5" s="24">
        <f t="shared" si="2"/>
        <v>1019.3333333333334</v>
      </c>
      <c r="O5" s="24">
        <f>SUM(C5:N5)</f>
        <v>12232.000000000002</v>
      </c>
      <c r="P5" s="24">
        <f>P4-O5</f>
        <v>43368</v>
      </c>
    </row>
    <row r="6" spans="1:17" x14ac:dyDescent="0.2">
      <c r="A6">
        <v>3</v>
      </c>
      <c r="B6" s="24">
        <f t="shared" si="1"/>
        <v>9540.9600000000009</v>
      </c>
      <c r="C6" s="24">
        <f t="shared" ref="C6:C13" si="3">$B6/12</f>
        <v>795.08</v>
      </c>
      <c r="D6" s="24">
        <f t="shared" si="2"/>
        <v>795.08</v>
      </c>
      <c r="E6" s="24">
        <f t="shared" si="2"/>
        <v>795.08</v>
      </c>
      <c r="F6" s="24">
        <f t="shared" si="2"/>
        <v>795.08</v>
      </c>
      <c r="G6" s="24">
        <f t="shared" si="2"/>
        <v>795.08</v>
      </c>
      <c r="H6" s="24">
        <f t="shared" si="2"/>
        <v>795.08</v>
      </c>
      <c r="I6" s="24">
        <f t="shared" si="2"/>
        <v>795.08</v>
      </c>
      <c r="J6" s="24">
        <f t="shared" si="2"/>
        <v>795.08</v>
      </c>
      <c r="K6" s="24">
        <f t="shared" si="2"/>
        <v>795.08</v>
      </c>
      <c r="L6" s="24">
        <f t="shared" si="2"/>
        <v>795.08</v>
      </c>
      <c r="M6" s="24">
        <f t="shared" si="2"/>
        <v>795.08</v>
      </c>
      <c r="N6" s="24">
        <f t="shared" si="2"/>
        <v>795.08</v>
      </c>
      <c r="O6" s="24">
        <f t="shared" ref="O5:O14" si="4">SUM(C6:N6)</f>
        <v>9540.9600000000009</v>
      </c>
      <c r="P6" s="24">
        <f t="shared" ref="P6:P14" si="5">P5-O6</f>
        <v>33827.040000000001</v>
      </c>
    </row>
    <row r="7" spans="1:17" x14ac:dyDescent="0.2">
      <c r="A7">
        <v>4</v>
      </c>
      <c r="B7" s="24">
        <f t="shared" si="1"/>
        <v>7441.9488000000001</v>
      </c>
      <c r="C7" s="24">
        <f t="shared" si="3"/>
        <v>620.16240000000005</v>
      </c>
      <c r="D7" s="24">
        <f t="shared" si="2"/>
        <v>620.16240000000005</v>
      </c>
      <c r="E7" s="24">
        <f t="shared" si="2"/>
        <v>620.16240000000005</v>
      </c>
      <c r="F7" s="24">
        <f t="shared" si="2"/>
        <v>620.16240000000005</v>
      </c>
      <c r="G7" s="24">
        <f t="shared" si="2"/>
        <v>620.16240000000005</v>
      </c>
      <c r="H7" s="24">
        <f t="shared" si="2"/>
        <v>620.16240000000005</v>
      </c>
      <c r="I7" s="24">
        <f t="shared" si="2"/>
        <v>620.16240000000005</v>
      </c>
      <c r="J7" s="24">
        <f t="shared" si="2"/>
        <v>620.16240000000005</v>
      </c>
      <c r="K7" s="24">
        <f t="shared" si="2"/>
        <v>620.16240000000005</v>
      </c>
      <c r="L7" s="24">
        <f t="shared" si="2"/>
        <v>620.16240000000005</v>
      </c>
      <c r="M7" s="24">
        <f t="shared" si="2"/>
        <v>620.16240000000005</v>
      </c>
      <c r="N7" s="24">
        <f t="shared" si="2"/>
        <v>620.16240000000005</v>
      </c>
      <c r="O7" s="24">
        <f t="shared" si="4"/>
        <v>7441.948800000001</v>
      </c>
      <c r="P7" s="24">
        <f t="shared" si="5"/>
        <v>26385.091199999999</v>
      </c>
    </row>
    <row r="8" spans="1:17" x14ac:dyDescent="0.2">
      <c r="A8">
        <v>5</v>
      </c>
      <c r="B8" s="24">
        <f t="shared" si="1"/>
        <v>5804.720064000001</v>
      </c>
      <c r="C8" s="24">
        <f t="shared" si="3"/>
        <v>483.72667200000006</v>
      </c>
      <c r="D8" s="24">
        <f t="shared" si="2"/>
        <v>483.72667200000006</v>
      </c>
      <c r="E8" s="24">
        <f t="shared" si="2"/>
        <v>483.72667200000006</v>
      </c>
      <c r="F8" s="24">
        <f t="shared" si="2"/>
        <v>483.72667200000006</v>
      </c>
      <c r="G8" s="24">
        <f t="shared" si="2"/>
        <v>483.72667200000006</v>
      </c>
      <c r="H8" s="24">
        <f t="shared" si="2"/>
        <v>483.72667200000006</v>
      </c>
      <c r="I8" s="24">
        <f t="shared" si="2"/>
        <v>483.72667200000006</v>
      </c>
      <c r="J8" s="24">
        <f t="shared" si="2"/>
        <v>483.72667200000006</v>
      </c>
      <c r="K8" s="24">
        <f t="shared" si="2"/>
        <v>483.72667200000006</v>
      </c>
      <c r="L8" s="24">
        <f t="shared" si="2"/>
        <v>483.72667200000006</v>
      </c>
      <c r="M8" s="24">
        <f t="shared" si="2"/>
        <v>483.72667200000006</v>
      </c>
      <c r="N8" s="24">
        <f t="shared" si="2"/>
        <v>483.72667200000006</v>
      </c>
      <c r="O8" s="24">
        <f t="shared" si="4"/>
        <v>5804.7200640000001</v>
      </c>
      <c r="P8" s="24">
        <f t="shared" si="5"/>
        <v>20580.371135999998</v>
      </c>
    </row>
    <row r="9" spans="1:17" x14ac:dyDescent="0.2">
      <c r="A9">
        <v>6</v>
      </c>
      <c r="B9" s="24">
        <f t="shared" si="1"/>
        <v>4527.6816499200004</v>
      </c>
      <c r="C9" s="24">
        <f t="shared" si="3"/>
        <v>377.30680416000001</v>
      </c>
      <c r="D9" s="24">
        <f t="shared" si="2"/>
        <v>377.30680416000001</v>
      </c>
      <c r="E9" s="24">
        <f t="shared" si="2"/>
        <v>377.30680416000001</v>
      </c>
      <c r="F9" s="24">
        <f t="shared" si="2"/>
        <v>377.30680416000001</v>
      </c>
      <c r="G9" s="24">
        <f t="shared" si="2"/>
        <v>377.30680416000001</v>
      </c>
      <c r="H9" s="24">
        <f t="shared" si="2"/>
        <v>377.30680416000001</v>
      </c>
      <c r="I9" s="24">
        <f t="shared" si="2"/>
        <v>377.30680416000001</v>
      </c>
      <c r="J9" s="24">
        <f t="shared" si="2"/>
        <v>377.30680416000001</v>
      </c>
      <c r="K9" s="24">
        <f t="shared" si="2"/>
        <v>377.30680416000001</v>
      </c>
      <c r="L9" s="24">
        <f t="shared" si="2"/>
        <v>377.30680416000001</v>
      </c>
      <c r="M9" s="24">
        <f t="shared" si="2"/>
        <v>377.30680416000001</v>
      </c>
      <c r="N9" s="24">
        <f t="shared" si="2"/>
        <v>377.30680416000001</v>
      </c>
      <c r="O9" s="24">
        <f t="shared" si="4"/>
        <v>4527.6816499200004</v>
      </c>
      <c r="P9" s="24">
        <f t="shared" si="5"/>
        <v>16052.689486079998</v>
      </c>
    </row>
    <row r="10" spans="1:17" x14ac:dyDescent="0.2">
      <c r="A10">
        <v>7</v>
      </c>
      <c r="B10" s="24">
        <f t="shared" si="1"/>
        <v>3531.5916869376006</v>
      </c>
      <c r="C10" s="24">
        <f t="shared" si="3"/>
        <v>294.29930724480005</v>
      </c>
      <c r="D10" s="24">
        <f t="shared" si="2"/>
        <v>294.29930724480005</v>
      </c>
      <c r="E10" s="24">
        <f t="shared" si="2"/>
        <v>294.29930724480005</v>
      </c>
      <c r="F10" s="24">
        <f t="shared" si="2"/>
        <v>294.29930724480005</v>
      </c>
      <c r="G10" s="24">
        <f t="shared" si="2"/>
        <v>294.29930724480005</v>
      </c>
      <c r="H10" s="24">
        <f t="shared" si="2"/>
        <v>294.29930724480005</v>
      </c>
      <c r="I10" s="24">
        <f t="shared" si="2"/>
        <v>294.29930724480005</v>
      </c>
      <c r="J10" s="24">
        <f t="shared" si="2"/>
        <v>294.29930724480005</v>
      </c>
      <c r="K10" s="24">
        <f t="shared" si="2"/>
        <v>294.29930724480005</v>
      </c>
      <c r="L10" s="24">
        <f t="shared" si="2"/>
        <v>294.29930724480005</v>
      </c>
      <c r="M10" s="24">
        <f t="shared" si="2"/>
        <v>294.29930724480005</v>
      </c>
      <c r="N10" s="24">
        <f t="shared" si="2"/>
        <v>294.29930724480005</v>
      </c>
      <c r="O10" s="24">
        <f t="shared" si="4"/>
        <v>3531.5916869375997</v>
      </c>
      <c r="P10" s="24">
        <f t="shared" si="5"/>
        <v>12521.097799142399</v>
      </c>
    </row>
    <row r="11" spans="1:17" x14ac:dyDescent="0.2">
      <c r="A11">
        <v>8</v>
      </c>
      <c r="B11" s="24">
        <f t="shared" si="1"/>
        <v>2754.6415158113282</v>
      </c>
      <c r="C11" s="24">
        <f t="shared" si="3"/>
        <v>229.55345965094401</v>
      </c>
      <c r="D11" s="24">
        <f t="shared" si="2"/>
        <v>229.55345965094401</v>
      </c>
      <c r="E11" s="24">
        <f t="shared" si="2"/>
        <v>229.55345965094401</v>
      </c>
      <c r="F11" s="24">
        <f t="shared" si="2"/>
        <v>229.55345965094401</v>
      </c>
      <c r="G11" s="24">
        <f t="shared" si="2"/>
        <v>229.55345965094401</v>
      </c>
      <c r="H11" s="24">
        <f t="shared" si="2"/>
        <v>229.55345965094401</v>
      </c>
      <c r="I11" s="24">
        <f t="shared" si="2"/>
        <v>229.55345965094401</v>
      </c>
      <c r="J11" s="24">
        <f t="shared" si="2"/>
        <v>229.55345965094401</v>
      </c>
      <c r="K11" s="24">
        <f t="shared" si="2"/>
        <v>229.55345965094401</v>
      </c>
      <c r="L11" s="24">
        <f t="shared" si="2"/>
        <v>229.55345965094401</v>
      </c>
      <c r="M11" s="24">
        <f t="shared" si="2"/>
        <v>229.55345965094401</v>
      </c>
      <c r="N11" s="24">
        <f t="shared" si="2"/>
        <v>229.55345965094401</v>
      </c>
      <c r="O11" s="24">
        <f t="shared" si="4"/>
        <v>2754.6415158113286</v>
      </c>
      <c r="P11" s="24">
        <f t="shared" si="5"/>
        <v>9766.4562833310702</v>
      </c>
    </row>
    <row r="12" spans="1:17" x14ac:dyDescent="0.2">
      <c r="A12">
        <v>9</v>
      </c>
      <c r="B12" s="24">
        <f t="shared" si="1"/>
        <v>2148.620382332836</v>
      </c>
      <c r="C12" s="24">
        <f t="shared" si="3"/>
        <v>179.05169852773633</v>
      </c>
      <c r="D12" s="24">
        <f t="shared" si="2"/>
        <v>179.05169852773633</v>
      </c>
      <c r="E12" s="24">
        <f t="shared" si="2"/>
        <v>179.05169852773633</v>
      </c>
      <c r="F12" s="24">
        <f t="shared" si="2"/>
        <v>179.05169852773633</v>
      </c>
      <c r="G12" s="24">
        <f t="shared" si="2"/>
        <v>179.05169852773633</v>
      </c>
      <c r="H12" s="24">
        <f t="shared" si="2"/>
        <v>179.05169852773633</v>
      </c>
      <c r="I12" s="24">
        <f t="shared" si="2"/>
        <v>179.05169852773633</v>
      </c>
      <c r="J12" s="24">
        <f t="shared" si="2"/>
        <v>179.05169852773633</v>
      </c>
      <c r="K12" s="24">
        <f t="shared" si="2"/>
        <v>179.05169852773633</v>
      </c>
      <c r="L12" s="24">
        <f t="shared" si="2"/>
        <v>179.05169852773633</v>
      </c>
      <c r="M12" s="24">
        <f t="shared" si="2"/>
        <v>179.05169852773633</v>
      </c>
      <c r="N12" s="24">
        <f t="shared" si="2"/>
        <v>179.05169852773633</v>
      </c>
      <c r="O12" s="24">
        <f t="shared" si="4"/>
        <v>2148.620382332836</v>
      </c>
      <c r="P12" s="24">
        <f t="shared" si="5"/>
        <v>7617.8359009982341</v>
      </c>
    </row>
    <row r="13" spans="1:17" x14ac:dyDescent="0.2">
      <c r="A13">
        <v>10</v>
      </c>
      <c r="B13" s="24">
        <f t="shared" si="1"/>
        <v>1675.9238982196118</v>
      </c>
      <c r="C13" s="24">
        <f t="shared" si="3"/>
        <v>139.66032485163433</v>
      </c>
      <c r="D13" s="24">
        <f t="shared" si="2"/>
        <v>139.66032485163433</v>
      </c>
      <c r="E13" s="24">
        <f t="shared" si="2"/>
        <v>139.66032485163433</v>
      </c>
      <c r="F13" s="24">
        <f t="shared" si="2"/>
        <v>139.66032485163433</v>
      </c>
      <c r="G13" s="24">
        <f t="shared" si="2"/>
        <v>139.66032485163433</v>
      </c>
      <c r="H13" s="24">
        <f t="shared" si="2"/>
        <v>139.66032485163433</v>
      </c>
      <c r="I13" s="24">
        <f t="shared" si="2"/>
        <v>139.66032485163433</v>
      </c>
      <c r="J13" s="24">
        <f t="shared" si="2"/>
        <v>139.66032485163433</v>
      </c>
      <c r="K13" s="24">
        <f t="shared" si="2"/>
        <v>139.66032485163433</v>
      </c>
      <c r="L13" s="24">
        <f t="shared" si="2"/>
        <v>139.66032485163433</v>
      </c>
      <c r="M13" s="24">
        <f t="shared" si="2"/>
        <v>139.66032485163433</v>
      </c>
      <c r="N13" s="24">
        <f t="shared" si="2"/>
        <v>139.66032485163433</v>
      </c>
      <c r="O13" s="24">
        <f t="shared" si="4"/>
        <v>1675.9238982196123</v>
      </c>
      <c r="P13" s="24">
        <f t="shared" si="5"/>
        <v>5941.9120027786221</v>
      </c>
    </row>
    <row r="14" spans="1:17" x14ac:dyDescent="0.2">
      <c r="A14">
        <v>11</v>
      </c>
      <c r="B14" s="24">
        <f t="shared" si="1"/>
        <v>871.48042707419825</v>
      </c>
      <c r="C14" s="24">
        <f>$B14/8</f>
        <v>108.93505338427478</v>
      </c>
      <c r="D14" s="24">
        <f t="shared" ref="D14:J14" si="6">$B14/8</f>
        <v>108.93505338427478</v>
      </c>
      <c r="E14" s="24">
        <f t="shared" si="6"/>
        <v>108.93505338427478</v>
      </c>
      <c r="F14" s="24">
        <f t="shared" si="6"/>
        <v>108.93505338427478</v>
      </c>
      <c r="G14" s="24">
        <f t="shared" si="6"/>
        <v>108.93505338427478</v>
      </c>
      <c r="H14" s="24">
        <f t="shared" si="6"/>
        <v>108.93505338427478</v>
      </c>
      <c r="I14" s="24">
        <f t="shared" si="6"/>
        <v>108.93505338427478</v>
      </c>
      <c r="J14" s="24">
        <f t="shared" si="6"/>
        <v>108.93505338427478</v>
      </c>
      <c r="K14" s="25"/>
      <c r="L14" s="25"/>
      <c r="M14" s="25"/>
      <c r="N14" s="25"/>
      <c r="O14" s="24">
        <f t="shared" si="4"/>
        <v>871.48042707419813</v>
      </c>
      <c r="P14" s="26">
        <f t="shared" si="5"/>
        <v>5070.4315757044242</v>
      </c>
    </row>
    <row r="16" spans="1:17" x14ac:dyDescent="0.2">
      <c r="D16" t="s">
        <v>43</v>
      </c>
      <c r="P16" s="28" t="s">
        <v>42</v>
      </c>
      <c r="Q16" s="29">
        <f>P14-5000</f>
        <v>70.431575704424176</v>
      </c>
    </row>
    <row r="19" spans="1:16" x14ac:dyDescent="0.2">
      <c r="A19" s="27" t="s">
        <v>44</v>
      </c>
    </row>
    <row r="20" spans="1:16" x14ac:dyDescent="0.2">
      <c r="A20" t="s">
        <v>39</v>
      </c>
      <c r="B20" t="s">
        <v>40</v>
      </c>
      <c r="C20" t="s">
        <v>21</v>
      </c>
      <c r="D20" t="s">
        <v>20</v>
      </c>
      <c r="E20" t="s">
        <v>19</v>
      </c>
      <c r="F20" t="s">
        <v>18</v>
      </c>
      <c r="G20" t="s">
        <v>17</v>
      </c>
      <c r="H20" t="s">
        <v>16</v>
      </c>
      <c r="I20" t="s">
        <v>15</v>
      </c>
      <c r="J20" t="s">
        <v>14</v>
      </c>
      <c r="K20" t="s">
        <v>13</v>
      </c>
      <c r="L20" t="s">
        <v>12</v>
      </c>
      <c r="M20" t="s">
        <v>11</v>
      </c>
      <c r="N20" t="s">
        <v>10</v>
      </c>
      <c r="O20" t="s">
        <v>9</v>
      </c>
      <c r="P20" s="27" t="s">
        <v>41</v>
      </c>
    </row>
    <row r="21" spans="1:16" x14ac:dyDescent="0.2">
      <c r="A21">
        <v>1</v>
      </c>
      <c r="B21" s="24">
        <f>DB(60000,5000,10,A21,4)</f>
        <v>4400</v>
      </c>
      <c r="C21" s="25"/>
      <c r="D21" s="25"/>
      <c r="E21" s="25"/>
      <c r="F21" s="25"/>
      <c r="G21" s="25"/>
      <c r="H21" s="25"/>
      <c r="I21" s="25"/>
      <c r="J21" s="25"/>
      <c r="K21" s="24">
        <f>$B21/4</f>
        <v>1100</v>
      </c>
      <c r="L21" s="24">
        <f t="shared" ref="L21:N21" si="7">$B21/4</f>
        <v>1100</v>
      </c>
      <c r="M21" s="24">
        <f t="shared" si="7"/>
        <v>1100</v>
      </c>
      <c r="N21" s="24">
        <f t="shared" si="7"/>
        <v>1100</v>
      </c>
      <c r="O21" s="24">
        <f>SUM(C21:N21)</f>
        <v>4400</v>
      </c>
      <c r="P21" s="24">
        <f>60000-O21</f>
        <v>55600</v>
      </c>
    </row>
    <row r="22" spans="1:16" x14ac:dyDescent="0.2">
      <c r="A22">
        <v>2</v>
      </c>
      <c r="B22" s="24">
        <f t="shared" ref="B22:B31" si="8">DB(60000,5000,10,A22,4)</f>
        <v>12232</v>
      </c>
      <c r="C22" s="24">
        <f>$B22/12</f>
        <v>1019.3333333333334</v>
      </c>
      <c r="D22" s="24">
        <f t="shared" ref="D22:N30" si="9">$B22/12</f>
        <v>1019.3333333333334</v>
      </c>
      <c r="E22" s="24">
        <f t="shared" si="9"/>
        <v>1019.3333333333334</v>
      </c>
      <c r="F22" s="24">
        <f t="shared" si="9"/>
        <v>1019.3333333333334</v>
      </c>
      <c r="G22" s="24">
        <f t="shared" si="9"/>
        <v>1019.3333333333334</v>
      </c>
      <c r="H22" s="24">
        <f t="shared" si="9"/>
        <v>1019.3333333333334</v>
      </c>
      <c r="I22" s="24">
        <f t="shared" si="9"/>
        <v>1019.3333333333334</v>
      </c>
      <c r="J22" s="24">
        <f t="shared" si="9"/>
        <v>1019.3333333333334</v>
      </c>
      <c r="K22" s="24">
        <f t="shared" si="9"/>
        <v>1019.3333333333334</v>
      </c>
      <c r="L22" s="24">
        <f t="shared" si="9"/>
        <v>1019.3333333333334</v>
      </c>
      <c r="M22" s="24">
        <f t="shared" si="9"/>
        <v>1019.3333333333334</v>
      </c>
      <c r="N22" s="24">
        <f t="shared" si="9"/>
        <v>1019.3333333333334</v>
      </c>
      <c r="O22" s="24">
        <f>SUM(C22:N22)</f>
        <v>12232.000000000002</v>
      </c>
      <c r="P22" s="24">
        <f>P21-O22</f>
        <v>43368</v>
      </c>
    </row>
    <row r="23" spans="1:16" x14ac:dyDescent="0.2">
      <c r="A23">
        <v>3</v>
      </c>
      <c r="B23" s="24">
        <f t="shared" si="8"/>
        <v>9540.9600000000009</v>
      </c>
      <c r="C23" s="24">
        <f t="shared" ref="C23:C30" si="10">$B23/12</f>
        <v>795.08</v>
      </c>
      <c r="D23" s="24">
        <f t="shared" si="9"/>
        <v>795.08</v>
      </c>
      <c r="E23" s="24">
        <f t="shared" si="9"/>
        <v>795.08</v>
      </c>
      <c r="F23" s="24">
        <f t="shared" si="9"/>
        <v>795.08</v>
      </c>
      <c r="G23" s="24">
        <f t="shared" si="9"/>
        <v>795.08</v>
      </c>
      <c r="H23" s="24">
        <f t="shared" si="9"/>
        <v>795.08</v>
      </c>
      <c r="I23" s="24">
        <f t="shared" si="9"/>
        <v>795.08</v>
      </c>
      <c r="J23" s="24">
        <f t="shared" si="9"/>
        <v>795.08</v>
      </c>
      <c r="K23" s="24">
        <f t="shared" si="9"/>
        <v>795.08</v>
      </c>
      <c r="L23" s="24">
        <f t="shared" si="9"/>
        <v>795.08</v>
      </c>
      <c r="M23" s="24">
        <f t="shared" si="9"/>
        <v>795.08</v>
      </c>
      <c r="N23" s="24">
        <f t="shared" si="9"/>
        <v>795.08</v>
      </c>
      <c r="O23" s="24">
        <f t="shared" ref="O23:O31" si="11">SUM(C23:N23)</f>
        <v>9540.9600000000009</v>
      </c>
      <c r="P23" s="24">
        <f t="shared" ref="P23:P31" si="12">P22-O23</f>
        <v>33827.040000000001</v>
      </c>
    </row>
    <row r="24" spans="1:16" x14ac:dyDescent="0.2">
      <c r="A24">
        <v>4</v>
      </c>
      <c r="B24" s="24">
        <f t="shared" si="8"/>
        <v>7441.9488000000001</v>
      </c>
      <c r="C24" s="24">
        <f t="shared" si="10"/>
        <v>620.16240000000005</v>
      </c>
      <c r="D24" s="24">
        <f t="shared" si="9"/>
        <v>620.16240000000005</v>
      </c>
      <c r="E24" s="24">
        <f t="shared" si="9"/>
        <v>620.16240000000005</v>
      </c>
      <c r="F24" s="24">
        <f t="shared" si="9"/>
        <v>620.16240000000005</v>
      </c>
      <c r="G24" s="24">
        <f t="shared" si="9"/>
        <v>620.16240000000005</v>
      </c>
      <c r="H24" s="24">
        <f t="shared" si="9"/>
        <v>620.16240000000005</v>
      </c>
      <c r="I24" s="24">
        <f t="shared" si="9"/>
        <v>620.16240000000005</v>
      </c>
      <c r="J24" s="24">
        <f t="shared" si="9"/>
        <v>620.16240000000005</v>
      </c>
      <c r="K24" s="24">
        <f t="shared" si="9"/>
        <v>620.16240000000005</v>
      </c>
      <c r="L24" s="24">
        <f t="shared" si="9"/>
        <v>620.16240000000005</v>
      </c>
      <c r="M24" s="24">
        <f t="shared" si="9"/>
        <v>620.16240000000005</v>
      </c>
      <c r="N24" s="24">
        <f t="shared" si="9"/>
        <v>620.16240000000005</v>
      </c>
      <c r="O24" s="24">
        <f t="shared" si="11"/>
        <v>7441.948800000001</v>
      </c>
      <c r="P24" s="24">
        <f t="shared" si="12"/>
        <v>26385.091199999999</v>
      </c>
    </row>
    <row r="25" spans="1:16" x14ac:dyDescent="0.2">
      <c r="A25">
        <v>5</v>
      </c>
      <c r="B25" s="24">
        <f t="shared" si="8"/>
        <v>5804.720064000001</v>
      </c>
      <c r="C25" s="24">
        <f t="shared" si="10"/>
        <v>483.72667200000006</v>
      </c>
      <c r="D25" s="24">
        <f t="shared" si="9"/>
        <v>483.72667200000006</v>
      </c>
      <c r="E25" s="24">
        <f t="shared" si="9"/>
        <v>483.72667200000006</v>
      </c>
      <c r="F25" s="24">
        <f t="shared" si="9"/>
        <v>483.72667200000006</v>
      </c>
      <c r="G25" s="24">
        <f t="shared" si="9"/>
        <v>483.72667200000006</v>
      </c>
      <c r="H25" s="24">
        <f t="shared" si="9"/>
        <v>483.72667200000006</v>
      </c>
      <c r="I25" s="24">
        <f t="shared" si="9"/>
        <v>483.72667200000006</v>
      </c>
      <c r="J25" s="24">
        <f t="shared" si="9"/>
        <v>483.72667200000006</v>
      </c>
      <c r="K25" s="24">
        <f t="shared" si="9"/>
        <v>483.72667200000006</v>
      </c>
      <c r="L25" s="24">
        <f t="shared" si="9"/>
        <v>483.72667200000006</v>
      </c>
      <c r="M25" s="24">
        <f t="shared" si="9"/>
        <v>483.72667200000006</v>
      </c>
      <c r="N25" s="24">
        <f t="shared" si="9"/>
        <v>483.72667200000006</v>
      </c>
      <c r="O25" s="24">
        <f t="shared" si="11"/>
        <v>5804.7200640000001</v>
      </c>
      <c r="P25" s="24">
        <f t="shared" si="12"/>
        <v>20580.371135999998</v>
      </c>
    </row>
    <row r="26" spans="1:16" x14ac:dyDescent="0.2">
      <c r="A26">
        <v>6</v>
      </c>
      <c r="B26" s="24">
        <f t="shared" si="8"/>
        <v>4527.6816499200004</v>
      </c>
      <c r="C26" s="24">
        <f t="shared" si="10"/>
        <v>377.30680416000001</v>
      </c>
      <c r="D26" s="24">
        <f t="shared" si="9"/>
        <v>377.30680416000001</v>
      </c>
      <c r="E26" s="24">
        <f t="shared" si="9"/>
        <v>377.30680416000001</v>
      </c>
      <c r="F26" s="24">
        <f t="shared" si="9"/>
        <v>377.30680416000001</v>
      </c>
      <c r="G26" s="24">
        <f t="shared" si="9"/>
        <v>377.30680416000001</v>
      </c>
      <c r="H26" s="24">
        <f t="shared" si="9"/>
        <v>377.30680416000001</v>
      </c>
      <c r="I26" s="24">
        <f t="shared" si="9"/>
        <v>377.30680416000001</v>
      </c>
      <c r="J26" s="24">
        <f t="shared" si="9"/>
        <v>377.30680416000001</v>
      </c>
      <c r="K26" s="24">
        <f t="shared" si="9"/>
        <v>377.30680416000001</v>
      </c>
      <c r="L26" s="24">
        <f t="shared" si="9"/>
        <v>377.30680416000001</v>
      </c>
      <c r="M26" s="24">
        <f t="shared" si="9"/>
        <v>377.30680416000001</v>
      </c>
      <c r="N26" s="24">
        <f t="shared" si="9"/>
        <v>377.30680416000001</v>
      </c>
      <c r="O26" s="24">
        <f t="shared" si="11"/>
        <v>4527.6816499200004</v>
      </c>
      <c r="P26" s="24">
        <f t="shared" si="12"/>
        <v>16052.689486079998</v>
      </c>
    </row>
    <row r="27" spans="1:16" x14ac:dyDescent="0.2">
      <c r="A27">
        <v>7</v>
      </c>
      <c r="B27" s="24">
        <f t="shared" si="8"/>
        <v>3531.5916869376006</v>
      </c>
      <c r="C27" s="24">
        <f t="shared" si="10"/>
        <v>294.29930724480005</v>
      </c>
      <c r="D27" s="24">
        <f t="shared" si="9"/>
        <v>294.29930724480005</v>
      </c>
      <c r="E27" s="24">
        <f t="shared" si="9"/>
        <v>294.29930724480005</v>
      </c>
      <c r="F27" s="24">
        <f t="shared" si="9"/>
        <v>294.29930724480005</v>
      </c>
      <c r="G27" s="24">
        <f t="shared" si="9"/>
        <v>294.29930724480005</v>
      </c>
      <c r="H27" s="24">
        <f t="shared" si="9"/>
        <v>294.29930724480005</v>
      </c>
      <c r="I27" s="24">
        <f t="shared" si="9"/>
        <v>294.29930724480005</v>
      </c>
      <c r="J27" s="24">
        <f t="shared" si="9"/>
        <v>294.29930724480005</v>
      </c>
      <c r="K27" s="24">
        <f t="shared" si="9"/>
        <v>294.29930724480005</v>
      </c>
      <c r="L27" s="24">
        <f t="shared" si="9"/>
        <v>294.29930724480005</v>
      </c>
      <c r="M27" s="24">
        <f t="shared" si="9"/>
        <v>294.29930724480005</v>
      </c>
      <c r="N27" s="24">
        <f t="shared" si="9"/>
        <v>294.29930724480005</v>
      </c>
      <c r="O27" s="24">
        <f t="shared" si="11"/>
        <v>3531.5916869375997</v>
      </c>
      <c r="P27" s="24">
        <f t="shared" si="12"/>
        <v>12521.097799142399</v>
      </c>
    </row>
    <row r="28" spans="1:16" x14ac:dyDescent="0.2">
      <c r="A28">
        <v>8</v>
      </c>
      <c r="B28" s="24">
        <f t="shared" si="8"/>
        <v>2754.6415158113282</v>
      </c>
      <c r="C28" s="24">
        <f t="shared" si="10"/>
        <v>229.55345965094401</v>
      </c>
      <c r="D28" s="24">
        <f t="shared" si="9"/>
        <v>229.55345965094401</v>
      </c>
      <c r="E28" s="24">
        <f t="shared" si="9"/>
        <v>229.55345965094401</v>
      </c>
      <c r="F28" s="24">
        <f t="shared" si="9"/>
        <v>229.55345965094401</v>
      </c>
      <c r="G28" s="24">
        <f t="shared" si="9"/>
        <v>229.55345965094401</v>
      </c>
      <c r="H28" s="24">
        <f t="shared" si="9"/>
        <v>229.55345965094401</v>
      </c>
      <c r="I28" s="24">
        <f t="shared" si="9"/>
        <v>229.55345965094401</v>
      </c>
      <c r="J28" s="24">
        <f t="shared" si="9"/>
        <v>229.55345965094401</v>
      </c>
      <c r="K28" s="24">
        <f t="shared" si="9"/>
        <v>229.55345965094401</v>
      </c>
      <c r="L28" s="24">
        <f t="shared" si="9"/>
        <v>229.55345965094401</v>
      </c>
      <c r="M28" s="24">
        <f t="shared" si="9"/>
        <v>229.55345965094401</v>
      </c>
      <c r="N28" s="24">
        <f t="shared" si="9"/>
        <v>229.55345965094401</v>
      </c>
      <c r="O28" s="24">
        <f t="shared" si="11"/>
        <v>2754.6415158113286</v>
      </c>
      <c r="P28" s="24">
        <f t="shared" si="12"/>
        <v>9766.4562833310702</v>
      </c>
    </row>
    <row r="29" spans="1:16" x14ac:dyDescent="0.2">
      <c r="A29">
        <v>9</v>
      </c>
      <c r="B29" s="24">
        <f t="shared" si="8"/>
        <v>2148.620382332836</v>
      </c>
      <c r="C29" s="24">
        <f t="shared" si="10"/>
        <v>179.05169852773633</v>
      </c>
      <c r="D29" s="24">
        <f t="shared" si="9"/>
        <v>179.05169852773633</v>
      </c>
      <c r="E29" s="24">
        <f t="shared" si="9"/>
        <v>179.05169852773633</v>
      </c>
      <c r="F29" s="24">
        <f t="shared" si="9"/>
        <v>179.05169852773633</v>
      </c>
      <c r="G29" s="24">
        <f t="shared" si="9"/>
        <v>179.05169852773633</v>
      </c>
      <c r="H29" s="24">
        <f t="shared" si="9"/>
        <v>179.05169852773633</v>
      </c>
      <c r="I29" s="24">
        <f t="shared" si="9"/>
        <v>179.05169852773633</v>
      </c>
      <c r="J29" s="24">
        <f t="shared" si="9"/>
        <v>179.05169852773633</v>
      </c>
      <c r="K29" s="24">
        <f t="shared" si="9"/>
        <v>179.05169852773633</v>
      </c>
      <c r="L29" s="24">
        <f t="shared" si="9"/>
        <v>179.05169852773633</v>
      </c>
      <c r="M29" s="24">
        <f t="shared" si="9"/>
        <v>179.05169852773633</v>
      </c>
      <c r="N29" s="24">
        <f t="shared" si="9"/>
        <v>179.05169852773633</v>
      </c>
      <c r="O29" s="24">
        <f t="shared" si="11"/>
        <v>2148.620382332836</v>
      </c>
      <c r="P29" s="24">
        <f t="shared" si="12"/>
        <v>7617.8359009982341</v>
      </c>
    </row>
    <row r="30" spans="1:16" x14ac:dyDescent="0.2">
      <c r="A30">
        <v>10</v>
      </c>
      <c r="B30" s="24">
        <f t="shared" si="8"/>
        <v>1675.9238982196118</v>
      </c>
      <c r="C30" s="24">
        <f t="shared" si="10"/>
        <v>139.66032485163433</v>
      </c>
      <c r="D30" s="24">
        <f t="shared" si="9"/>
        <v>139.66032485163433</v>
      </c>
      <c r="E30" s="24">
        <f t="shared" si="9"/>
        <v>139.66032485163433</v>
      </c>
      <c r="F30" s="24">
        <f t="shared" si="9"/>
        <v>139.66032485163433</v>
      </c>
      <c r="G30" s="24">
        <f t="shared" si="9"/>
        <v>139.66032485163433</v>
      </c>
      <c r="H30" s="24">
        <f t="shared" si="9"/>
        <v>139.66032485163433</v>
      </c>
      <c r="I30" s="24">
        <f t="shared" si="9"/>
        <v>139.66032485163433</v>
      </c>
      <c r="J30" s="24">
        <f t="shared" si="9"/>
        <v>139.66032485163433</v>
      </c>
      <c r="K30" s="24">
        <f t="shared" si="9"/>
        <v>139.66032485163433</v>
      </c>
      <c r="L30" s="24">
        <f t="shared" si="9"/>
        <v>139.66032485163433</v>
      </c>
      <c r="M30" s="24">
        <f t="shared" si="9"/>
        <v>139.66032485163433</v>
      </c>
      <c r="N30" s="24">
        <f t="shared" si="9"/>
        <v>139.66032485163433</v>
      </c>
      <c r="O30" s="24">
        <f t="shared" si="11"/>
        <v>1675.9238982196123</v>
      </c>
      <c r="P30" s="24">
        <f t="shared" si="12"/>
        <v>5941.9120027786221</v>
      </c>
    </row>
    <row r="31" spans="1:16" x14ac:dyDescent="0.2">
      <c r="A31">
        <v>11</v>
      </c>
      <c r="B31" s="24">
        <f>DB(60000,5000,10,A31,4)+70.43</f>
        <v>941.9104270741982</v>
      </c>
      <c r="C31" s="24">
        <f>$B31/8</f>
        <v>117.73880338427477</v>
      </c>
      <c r="D31" s="24">
        <f t="shared" ref="D31:J31" si="13">$B31/8</f>
        <v>117.73880338427477</v>
      </c>
      <c r="E31" s="24">
        <f t="shared" si="13"/>
        <v>117.73880338427477</v>
      </c>
      <c r="F31" s="24">
        <f t="shared" si="13"/>
        <v>117.73880338427477</v>
      </c>
      <c r="G31" s="24">
        <f t="shared" si="13"/>
        <v>117.73880338427477</v>
      </c>
      <c r="H31" s="24">
        <f t="shared" si="13"/>
        <v>117.73880338427477</v>
      </c>
      <c r="I31" s="24">
        <f t="shared" si="13"/>
        <v>117.73880338427477</v>
      </c>
      <c r="J31" s="24">
        <f t="shared" si="13"/>
        <v>117.73880338427477</v>
      </c>
      <c r="K31" s="25"/>
      <c r="L31" s="25"/>
      <c r="M31" s="25"/>
      <c r="N31" s="25"/>
      <c r="O31" s="24">
        <f t="shared" si="11"/>
        <v>941.9104270741982</v>
      </c>
      <c r="P31" s="26">
        <f t="shared" si="12"/>
        <v>5000.0015757044239</v>
      </c>
    </row>
  </sheetData>
  <mergeCells count="1">
    <mergeCell ref="A1:I1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põhivara</vt:lpstr>
      <vt:lpstr>DB parandusega</vt:lpstr>
    </vt:vector>
  </TitlesOfParts>
  <Company>Tartu Ülikool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dcterms:created xsi:type="dcterms:W3CDTF">2020-02-24T12:58:40Z</dcterms:created>
  <dcterms:modified xsi:type="dcterms:W3CDTF">2023-09-28T10:13:09Z</dcterms:modified>
</cp:coreProperties>
</file>